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defaultThemeVersion="166925"/>
  <mc:AlternateContent xmlns:mc="http://schemas.openxmlformats.org/markup-compatibility/2006">
    <mc:Choice Requires="x15">
      <x15ac:absPath xmlns:x15ac="http://schemas.microsoft.com/office/spreadsheetml/2010/11/ac" url="C:\Users\cmcdevitt\Box\Housing Leadership &amp; Community Engagement TA Module\2026 TA resources\"/>
    </mc:Choice>
  </mc:AlternateContent>
  <xr:revisionPtr revIDLastSave="0" documentId="8_{A6621421-5555-4E6E-A233-753DA8BEE589}" xr6:coauthVersionLast="47" xr6:coauthVersionMax="47" xr10:uidLastSave="{00000000-0000-0000-0000-000000000000}"/>
  <bookViews>
    <workbookView xWindow="1700" yWindow="3260" windowWidth="16920" windowHeight="10460" xr2:uid="{388CF352-D547-2B49-ABC3-996EE121661F}"/>
  </bookViews>
  <sheets>
    <sheet name="1. START HERE (Instructions)" sheetId="7" r:id="rId1"/>
    <sheet name="2. Update CHAS data" sheetId="5" r:id="rId2"/>
    <sheet name="3. Add Tenant Data" sheetId="6" r:id="rId3"/>
    <sheet name="4. View Guidance" sheetId="1" r:id="rId4"/>
    <sheet name="Assumptions" sheetId="9" r:id="rId5"/>
    <sheet name="Resources" sheetId="8" r:id="rId6"/>
  </sheets>
  <definedNames>
    <definedName name="_xlnm.Print_Area" localSheetId="3">'4. View Guidance'!$A$5:$I$166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3" i="1" l="1"/>
  <c r="K4" i="1"/>
  <c r="B8" i="1" s="1"/>
  <c r="V70" i="6"/>
  <c r="V31" i="6"/>
  <c r="V32" i="6"/>
  <c r="V33" i="6"/>
  <c r="V34" i="6"/>
  <c r="V35" i="6"/>
  <c r="V36" i="6"/>
  <c r="V37" i="6"/>
  <c r="V38" i="6"/>
  <c r="V39" i="6"/>
  <c r="V40" i="6"/>
  <c r="V41" i="6"/>
  <c r="V42" i="6"/>
  <c r="V43" i="6"/>
  <c r="V44" i="6"/>
  <c r="V45" i="6"/>
  <c r="V46" i="6"/>
  <c r="V47" i="6"/>
  <c r="V48" i="6"/>
  <c r="V49" i="6"/>
  <c r="V50" i="6"/>
  <c r="V51" i="6"/>
  <c r="V52" i="6"/>
  <c r="V53" i="6"/>
  <c r="V54" i="6"/>
  <c r="V55" i="6"/>
  <c r="V56" i="6"/>
  <c r="V57" i="6"/>
  <c r="V58" i="6"/>
  <c r="V59" i="6"/>
  <c r="V60" i="6"/>
  <c r="V61" i="6"/>
  <c r="V62" i="6"/>
  <c r="V63" i="6"/>
  <c r="V64" i="6"/>
  <c r="V65" i="6"/>
  <c r="V66" i="6"/>
  <c r="V67" i="6"/>
  <c r="V68" i="6"/>
  <c r="V69" i="6"/>
  <c r="V30" i="6"/>
  <c r="I70" i="6"/>
  <c r="I69" i="6"/>
  <c r="J69" i="6" s="1"/>
  <c r="I68" i="6"/>
  <c r="J68" i="6" s="1"/>
  <c r="I67" i="6"/>
  <c r="J67" i="6" s="1"/>
  <c r="I66" i="6"/>
  <c r="I65" i="6"/>
  <c r="I64" i="6"/>
  <c r="I63" i="6"/>
  <c r="I62" i="6"/>
  <c r="I61" i="6"/>
  <c r="I60" i="6"/>
  <c r="I59" i="6"/>
  <c r="I58" i="6"/>
  <c r="I57" i="6"/>
  <c r="I56" i="6"/>
  <c r="I55" i="6"/>
  <c r="I54" i="6"/>
  <c r="I53" i="6"/>
  <c r="I52" i="6"/>
  <c r="R70" i="6"/>
  <c r="U70" i="6" s="1"/>
  <c r="R69" i="6"/>
  <c r="U69" i="6" s="1"/>
  <c r="R68" i="6"/>
  <c r="U68" i="6" s="1"/>
  <c r="R67" i="6"/>
  <c r="U67" i="6" s="1"/>
  <c r="R66" i="6"/>
  <c r="U66" i="6" s="1"/>
  <c r="R65" i="6"/>
  <c r="U65" i="6" s="1"/>
  <c r="R64" i="6"/>
  <c r="U64" i="6" s="1"/>
  <c r="R63" i="6"/>
  <c r="U63" i="6" s="1"/>
  <c r="R62" i="6"/>
  <c r="U62" i="6" s="1"/>
  <c r="R61" i="6"/>
  <c r="U61" i="6" s="1"/>
  <c r="R60" i="6"/>
  <c r="U60" i="6" s="1"/>
  <c r="R59" i="6"/>
  <c r="U59" i="6" s="1"/>
  <c r="R58" i="6"/>
  <c r="U58" i="6" s="1"/>
  <c r="R57" i="6"/>
  <c r="U57" i="6" s="1"/>
  <c r="R56" i="6"/>
  <c r="U56" i="6" s="1"/>
  <c r="R55" i="6"/>
  <c r="U55" i="6" s="1"/>
  <c r="R54" i="6"/>
  <c r="U54" i="6" s="1"/>
  <c r="R53" i="6"/>
  <c r="U53" i="6" s="1"/>
  <c r="R52" i="6"/>
  <c r="U52" i="6" s="1"/>
  <c r="S70" i="6"/>
  <c r="S69" i="6"/>
  <c r="S68" i="6"/>
  <c r="S67" i="6"/>
  <c r="S66" i="6"/>
  <c r="S65" i="6"/>
  <c r="S64" i="6"/>
  <c r="S63" i="6"/>
  <c r="S62" i="6"/>
  <c r="S61" i="6"/>
  <c r="S60" i="6"/>
  <c r="S59" i="6"/>
  <c r="S58" i="6"/>
  <c r="S57" i="6"/>
  <c r="S56" i="6"/>
  <c r="S55" i="6"/>
  <c r="S54" i="6"/>
  <c r="S53" i="6"/>
  <c r="S52" i="6"/>
  <c r="H107" i="6"/>
  <c r="H106" i="6"/>
  <c r="H105" i="6"/>
  <c r="H104" i="6"/>
  <c r="F107" i="6"/>
  <c r="F106" i="6"/>
  <c r="F105" i="6"/>
  <c r="F104" i="6"/>
  <c r="T70" i="6"/>
  <c r="T69" i="6"/>
  <c r="T68" i="6"/>
  <c r="T67" i="6"/>
  <c r="T66" i="6"/>
  <c r="T65" i="6"/>
  <c r="T64" i="6"/>
  <c r="T63" i="6"/>
  <c r="T62" i="6"/>
  <c r="T61" i="6"/>
  <c r="T60" i="6"/>
  <c r="T59" i="6"/>
  <c r="T58" i="6"/>
  <c r="T57" i="6"/>
  <c r="T56" i="6"/>
  <c r="T55" i="6"/>
  <c r="T54" i="6"/>
  <c r="T53" i="6"/>
  <c r="T52" i="6"/>
  <c r="H24" i="5"/>
  <c r="H23" i="5"/>
  <c r="D7" i="5" s="1"/>
  <c r="E89" i="6"/>
  <c r="J66" i="6" l="1"/>
  <c r="J65" i="6"/>
  <c r="J64" i="6"/>
  <c r="J70" i="6"/>
  <c r="J63" i="6"/>
  <c r="J62" i="6"/>
  <c r="J61" i="6"/>
  <c r="J60" i="6"/>
  <c r="J59" i="6"/>
  <c r="J58" i="6"/>
  <c r="J57" i="6"/>
  <c r="J55" i="6"/>
  <c r="J54" i="6"/>
  <c r="J53" i="6"/>
  <c r="J52" i="6"/>
  <c r="J56" i="6"/>
  <c r="D8" i="5"/>
  <c r="P32" i="6" a="1"/>
  <c r="P32" i="6" s="1"/>
  <c r="R32" i="6" s="1"/>
  <c r="P33" i="6" a="1"/>
  <c r="P33" i="6" s="1"/>
  <c r="R33" i="6" s="1"/>
  <c r="P34" i="6" a="1"/>
  <c r="P34" i="6" s="1"/>
  <c r="R34" i="6" s="1"/>
  <c r="P35" i="6" a="1"/>
  <c r="P35" i="6" s="1"/>
  <c r="R35" i="6" s="1"/>
  <c r="P36" i="6" a="1"/>
  <c r="P36" i="6" s="1"/>
  <c r="R36" i="6" s="1"/>
  <c r="P37" i="6" a="1"/>
  <c r="P37" i="6" s="1"/>
  <c r="R37" i="6" s="1"/>
  <c r="P38" i="6" a="1"/>
  <c r="P38" i="6" s="1"/>
  <c r="R38" i="6" s="1"/>
  <c r="P39" i="6" a="1"/>
  <c r="P39" i="6" s="1"/>
  <c r="R39" i="6" s="1"/>
  <c r="P40" i="6" a="1"/>
  <c r="P40" i="6" s="1"/>
  <c r="R40" i="6" s="1"/>
  <c r="P41" i="6" a="1"/>
  <c r="P41" i="6" s="1"/>
  <c r="R41" i="6" s="1"/>
  <c r="P42" i="6" a="1"/>
  <c r="P42" i="6" s="1"/>
  <c r="R42" i="6" s="1"/>
  <c r="P43" i="6" a="1"/>
  <c r="P43" i="6" s="1"/>
  <c r="R43" i="6" s="1"/>
  <c r="P44" i="6" a="1"/>
  <c r="P44" i="6" s="1"/>
  <c r="R44" i="6" s="1"/>
  <c r="P45" i="6" a="1"/>
  <c r="P45" i="6" s="1"/>
  <c r="R45" i="6" s="1"/>
  <c r="P46" i="6" a="1"/>
  <c r="P46" i="6" s="1"/>
  <c r="R46" i="6" s="1"/>
  <c r="P47" i="6" a="1"/>
  <c r="P47" i="6" s="1"/>
  <c r="R47" i="6" s="1"/>
  <c r="P48" i="6" a="1"/>
  <c r="P48" i="6" s="1"/>
  <c r="R48" i="6" s="1"/>
  <c r="P49" i="6" a="1"/>
  <c r="P49" i="6" s="1"/>
  <c r="R49" i="6" s="1"/>
  <c r="P50" i="6" a="1"/>
  <c r="P50" i="6" s="1"/>
  <c r="R50" i="6" s="1"/>
  <c r="P51" i="6" a="1"/>
  <c r="P51" i="6" s="1"/>
  <c r="R51" i="6" s="1"/>
  <c r="P52" i="6" a="1"/>
  <c r="P52" i="6" s="1"/>
  <c r="P53" i="6" a="1"/>
  <c r="P53" i="6" s="1"/>
  <c r="P54" i="6" a="1"/>
  <c r="P54" i="6" s="1"/>
  <c r="P55" i="6" a="1"/>
  <c r="P55" i="6" s="1"/>
  <c r="P56" i="6" a="1"/>
  <c r="P56" i="6" s="1"/>
  <c r="P57" i="6" a="1"/>
  <c r="P57" i="6" s="1"/>
  <c r="P58" i="6" a="1"/>
  <c r="P58" i="6" s="1"/>
  <c r="P59" i="6" a="1"/>
  <c r="P59" i="6" s="1"/>
  <c r="P60" i="6" a="1"/>
  <c r="P60" i="6" s="1"/>
  <c r="P61" i="6" a="1"/>
  <c r="P61" i="6" s="1"/>
  <c r="P62" i="6" a="1"/>
  <c r="P62" i="6" s="1"/>
  <c r="P63" i="6" a="1"/>
  <c r="P63" i="6" s="1"/>
  <c r="P64" i="6" a="1"/>
  <c r="P64" i="6" s="1"/>
  <c r="P65" i="6" a="1"/>
  <c r="P65" i="6" s="1"/>
  <c r="P66" i="6" a="1"/>
  <c r="P66" i="6" s="1"/>
  <c r="P67" i="6" a="1"/>
  <c r="P67" i="6" s="1"/>
  <c r="P68" i="6" a="1"/>
  <c r="P68" i="6" s="1"/>
  <c r="P69" i="6" a="1"/>
  <c r="P69" i="6" s="1"/>
  <c r="P70" i="6" a="1"/>
  <c r="P70" i="6" s="1"/>
  <c r="M69" i="6"/>
  <c r="E86" i="6"/>
  <c r="E85" i="6"/>
  <c r="E84" i="6"/>
  <c r="E83" i="6"/>
  <c r="E82" i="6"/>
  <c r="E81" i="6"/>
  <c r="F84" i="6"/>
  <c r="U51" i="6" l="1"/>
  <c r="U50" i="6"/>
  <c r="U49" i="6"/>
  <c r="U48" i="6"/>
  <c r="U47" i="6"/>
  <c r="U46" i="6"/>
  <c r="U45" i="6"/>
  <c r="U44" i="6"/>
  <c r="U43" i="6"/>
  <c r="U42" i="6"/>
  <c r="U41" i="6"/>
  <c r="U40" i="6"/>
  <c r="U39" i="6"/>
  <c r="U38" i="6"/>
  <c r="U37" i="6"/>
  <c r="U36" i="6"/>
  <c r="U35" i="6"/>
  <c r="U34" i="6"/>
  <c r="U33" i="6"/>
  <c r="U32" i="6"/>
  <c r="D113" i="6" l="1"/>
  <c r="D112" i="6"/>
  <c r="H111" i="6"/>
  <c r="F111" i="6"/>
  <c r="E105" i="6"/>
  <c r="E118" i="6" s="1"/>
  <c r="E104" i="6"/>
  <c r="E117" i="6" s="1"/>
  <c r="E95" i="6"/>
  <c r="D95" i="1"/>
  <c r="E95" i="1"/>
  <c r="F95" i="1"/>
  <c r="G95" i="1"/>
  <c r="H95" i="1"/>
  <c r="C98" i="1"/>
  <c r="C96" i="1"/>
  <c r="C97" i="1"/>
  <c r="E96" i="6"/>
  <c r="F96" i="6"/>
  <c r="G96" i="6"/>
  <c r="H96" i="6"/>
  <c r="H95" i="6"/>
  <c r="G95" i="6"/>
  <c r="F95" i="6"/>
  <c r="K81" i="6"/>
  <c r="K82" i="6"/>
  <c r="K83" i="6"/>
  <c r="K84" i="6"/>
  <c r="K85" i="6"/>
  <c r="K86" i="6"/>
  <c r="F82" i="6"/>
  <c r="G82" i="6"/>
  <c r="H82" i="6"/>
  <c r="F83" i="6"/>
  <c r="G83" i="6"/>
  <c r="H83" i="6"/>
  <c r="G84" i="6"/>
  <c r="H84" i="6"/>
  <c r="F85" i="6"/>
  <c r="G85" i="6"/>
  <c r="H85" i="6"/>
  <c r="F86" i="6"/>
  <c r="G86" i="6"/>
  <c r="H86" i="6"/>
  <c r="H81" i="6"/>
  <c r="G81" i="6"/>
  <c r="F81" i="6"/>
  <c r="F112" i="1"/>
  <c r="F111" i="1"/>
  <c r="I82" i="6"/>
  <c r="I83" i="6"/>
  <c r="I84" i="6"/>
  <c r="I85" i="6"/>
  <c r="I86" i="6"/>
  <c r="I81" i="6"/>
  <c r="O44" i="6" a="1"/>
  <c r="O44" i="6" s="1"/>
  <c r="S44" i="6" s="1"/>
  <c r="O45" i="6" a="1"/>
  <c r="O45" i="6" s="1"/>
  <c r="S45" i="6" s="1"/>
  <c r="O46" i="6" a="1"/>
  <c r="O46" i="6" s="1"/>
  <c r="S46" i="6" s="1"/>
  <c r="O47" i="6" a="1"/>
  <c r="O47" i="6" s="1"/>
  <c r="S47" i="6" s="1"/>
  <c r="O48" i="6" a="1"/>
  <c r="O48" i="6" s="1"/>
  <c r="S48" i="6" s="1"/>
  <c r="O49" i="6" a="1"/>
  <c r="O49" i="6" s="1"/>
  <c r="S49" i="6" s="1"/>
  <c r="O50" i="6" a="1"/>
  <c r="O50" i="6" s="1"/>
  <c r="S50" i="6" s="1"/>
  <c r="O51" i="6" a="1"/>
  <c r="O51" i="6" s="1"/>
  <c r="S51" i="6" s="1"/>
  <c r="O52" i="6" a="1"/>
  <c r="O52" i="6" s="1"/>
  <c r="O53" i="6" a="1"/>
  <c r="O53" i="6" s="1"/>
  <c r="O54" i="6" a="1"/>
  <c r="O54" i="6" s="1"/>
  <c r="O55" i="6" a="1"/>
  <c r="O55" i="6" s="1"/>
  <c r="O56" i="6" a="1"/>
  <c r="O56" i="6" s="1"/>
  <c r="O57" i="6" a="1"/>
  <c r="O57" i="6" s="1"/>
  <c r="O58" i="6" a="1"/>
  <c r="O58" i="6" s="1"/>
  <c r="O59" i="6" a="1"/>
  <c r="O59" i="6" s="1"/>
  <c r="O60" i="6" a="1"/>
  <c r="O60" i="6" s="1"/>
  <c r="O61" i="6" a="1"/>
  <c r="O61" i="6" s="1"/>
  <c r="O62" i="6" a="1"/>
  <c r="O62" i="6" s="1"/>
  <c r="O63" i="6" a="1"/>
  <c r="O63" i="6" s="1"/>
  <c r="O64" i="6" a="1"/>
  <c r="O64" i="6" s="1"/>
  <c r="O65" i="6" a="1"/>
  <c r="O65" i="6" s="1"/>
  <c r="O66" i="6" a="1"/>
  <c r="O66" i="6" s="1"/>
  <c r="O67" i="6" a="1"/>
  <c r="O67" i="6" s="1"/>
  <c r="O68" i="6" a="1"/>
  <c r="O68" i="6" s="1"/>
  <c r="O69" i="6" a="1"/>
  <c r="O69" i="6" s="1"/>
  <c r="O33" i="6" a="1"/>
  <c r="O33" i="6" s="1"/>
  <c r="S33" i="6" s="1"/>
  <c r="O34" i="6" a="1"/>
  <c r="O34" i="6" s="1"/>
  <c r="S34" i="6" s="1"/>
  <c r="O35" i="6" a="1"/>
  <c r="O35" i="6" s="1"/>
  <c r="S35" i="6" s="1"/>
  <c r="O36" i="6" a="1"/>
  <c r="O36" i="6" s="1"/>
  <c r="S36" i="6" s="1"/>
  <c r="O37" i="6" a="1"/>
  <c r="O37" i="6" s="1"/>
  <c r="S37" i="6" s="1"/>
  <c r="O38" i="6" a="1"/>
  <c r="O38" i="6" s="1"/>
  <c r="S38" i="6" s="1"/>
  <c r="O39" i="6" a="1"/>
  <c r="O39" i="6" s="1"/>
  <c r="S39" i="6" s="1"/>
  <c r="O40" i="6" a="1"/>
  <c r="O40" i="6" s="1"/>
  <c r="S40" i="6" s="1"/>
  <c r="O41" i="6" a="1"/>
  <c r="O41" i="6" s="1"/>
  <c r="S41" i="6" s="1"/>
  <c r="O42" i="6" a="1"/>
  <c r="O42" i="6" s="1"/>
  <c r="S42" i="6" s="1"/>
  <c r="O43" i="6" a="1"/>
  <c r="O43" i="6" s="1"/>
  <c r="S43" i="6" s="1"/>
  <c r="O31" i="6" a="1"/>
  <c r="O31" i="6" s="1"/>
  <c r="O32" i="6" a="1"/>
  <c r="O32" i="6" s="1"/>
  <c r="S32" i="6" s="1"/>
  <c r="O30" i="6" a="1"/>
  <c r="O30" i="6" s="1"/>
  <c r="N44" i="6"/>
  <c r="N45" i="6"/>
  <c r="N46" i="6"/>
  <c r="N47" i="6"/>
  <c r="N48" i="6"/>
  <c r="N49" i="6"/>
  <c r="N50" i="6"/>
  <c r="N51" i="6"/>
  <c r="N52" i="6"/>
  <c r="N53" i="6"/>
  <c r="N54" i="6"/>
  <c r="N55" i="6"/>
  <c r="N56" i="6"/>
  <c r="N57" i="6"/>
  <c r="N58" i="6"/>
  <c r="N59" i="6"/>
  <c r="N60" i="6"/>
  <c r="N61" i="6"/>
  <c r="N62" i="6"/>
  <c r="N63" i="6"/>
  <c r="N64" i="6"/>
  <c r="N65" i="6"/>
  <c r="N66" i="6"/>
  <c r="N67" i="6"/>
  <c r="N68" i="6"/>
  <c r="N69" i="6"/>
  <c r="M62" i="6"/>
  <c r="M63" i="6"/>
  <c r="M64" i="6"/>
  <c r="M65" i="6"/>
  <c r="M66" i="6"/>
  <c r="M67" i="6"/>
  <c r="M68" i="6"/>
  <c r="O70" i="6" a="1"/>
  <c r="O70" i="6" s="1"/>
  <c r="M54" i="6"/>
  <c r="M55" i="6"/>
  <c r="M56" i="6"/>
  <c r="M57" i="6"/>
  <c r="M58" i="6"/>
  <c r="M59" i="6"/>
  <c r="M60" i="6"/>
  <c r="M61" i="6"/>
  <c r="P30" i="6" a="1"/>
  <c r="P30" i="6" s="1"/>
  <c r="R30" i="6" s="1"/>
  <c r="T51" i="6" l="1"/>
  <c r="I51" i="6"/>
  <c r="J51" i="6" s="1"/>
  <c r="T50" i="6"/>
  <c r="I50" i="6" s="1"/>
  <c r="J50" i="6" s="1"/>
  <c r="T49" i="6"/>
  <c r="I49" i="6"/>
  <c r="J49" i="6" s="1"/>
  <c r="T48" i="6"/>
  <c r="I48" i="6" s="1"/>
  <c r="J48" i="6" s="1"/>
  <c r="T47" i="6"/>
  <c r="I47" i="6"/>
  <c r="J47" i="6" s="1"/>
  <c r="T46" i="6"/>
  <c r="I46" i="6"/>
  <c r="J46" i="6" s="1"/>
  <c r="T43" i="6"/>
  <c r="I43" i="6"/>
  <c r="J43" i="6" s="1"/>
  <c r="T39" i="6"/>
  <c r="I39" i="6" s="1"/>
  <c r="J39" i="6" s="1"/>
  <c r="T38" i="6"/>
  <c r="I38" i="6"/>
  <c r="J38" i="6" s="1"/>
  <c r="T36" i="6"/>
  <c r="I36" i="6"/>
  <c r="J36" i="6" s="1"/>
  <c r="T34" i="6"/>
  <c r="I34" i="6"/>
  <c r="J34" i="6" s="1"/>
  <c r="T45" i="6"/>
  <c r="I45" i="6" s="1"/>
  <c r="J45" i="6" s="1"/>
  <c r="T44" i="6"/>
  <c r="I44" i="6" s="1"/>
  <c r="J44" i="6" s="1"/>
  <c r="I42" i="6"/>
  <c r="J42" i="6" s="1"/>
  <c r="T42" i="6"/>
  <c r="T41" i="6"/>
  <c r="I41" i="6" s="1"/>
  <c r="J41" i="6" s="1"/>
  <c r="T40" i="6"/>
  <c r="I40" i="6" s="1"/>
  <c r="J40" i="6" s="1"/>
  <c r="T37" i="6"/>
  <c r="I37" i="6"/>
  <c r="J37" i="6" s="1"/>
  <c r="S30" i="6"/>
  <c r="T30" i="6" s="1"/>
  <c r="U30" i="6"/>
  <c r="T32" i="6"/>
  <c r="I32" i="6" s="1"/>
  <c r="J32" i="6" s="1"/>
  <c r="T33" i="6"/>
  <c r="I33" i="6" s="1"/>
  <c r="J33" i="6" s="1"/>
  <c r="T35" i="6"/>
  <c r="I35" i="6" s="1"/>
  <c r="J35" i="6" s="1"/>
  <c r="H112" i="6"/>
  <c r="F112" i="6"/>
  <c r="D114" i="6"/>
  <c r="P81" i="6"/>
  <c r="D143" i="1"/>
  <c r="G78" i="1" s="1"/>
  <c r="L86" i="6"/>
  <c r="N86" i="6" s="1"/>
  <c r="P86" i="6"/>
  <c r="L85" i="6"/>
  <c r="O85" i="6" s="1"/>
  <c r="P85" i="6"/>
  <c r="L84" i="6"/>
  <c r="N84" i="6" s="1"/>
  <c r="P84" i="6"/>
  <c r="L83" i="6"/>
  <c r="N83" i="6" s="1"/>
  <c r="P83" i="6"/>
  <c r="L82" i="6"/>
  <c r="N82" i="6" s="1"/>
  <c r="P82" i="6"/>
  <c r="L81" i="6"/>
  <c r="O81" i="6" s="1"/>
  <c r="D144" i="1"/>
  <c r="G79" i="1" s="1"/>
  <c r="E43" i="1"/>
  <c r="D40" i="1"/>
  <c r="F96" i="1"/>
  <c r="E40" i="1"/>
  <c r="D43" i="1"/>
  <c r="G96" i="1"/>
  <c r="E39" i="1"/>
  <c r="H96" i="1"/>
  <c r="E42" i="1"/>
  <c r="D39" i="1"/>
  <c r="H97" i="1"/>
  <c r="G97" i="1"/>
  <c r="F97" i="1"/>
  <c r="E96" i="1"/>
  <c r="D42" i="1"/>
  <c r="D38" i="1"/>
  <c r="E41" i="1"/>
  <c r="E97" i="1"/>
  <c r="E38" i="1"/>
  <c r="D41" i="1"/>
  <c r="H108" i="6"/>
  <c r="E119" i="6"/>
  <c r="E108" i="6"/>
  <c r="F108" i="6"/>
  <c r="G97" i="6"/>
  <c r="D96" i="6"/>
  <c r="H97" i="6"/>
  <c r="F97" i="6"/>
  <c r="E97" i="6"/>
  <c r="D95" i="6"/>
  <c r="P31" i="6" a="1"/>
  <c r="P31" i="6" s="1"/>
  <c r="R31" i="6" s="1"/>
  <c r="N31" i="6"/>
  <c r="N32" i="6"/>
  <c r="N33" i="6"/>
  <c r="N34" i="6"/>
  <c r="N35" i="6"/>
  <c r="N36" i="6"/>
  <c r="N37" i="6"/>
  <c r="N38" i="6"/>
  <c r="N39" i="6"/>
  <c r="N40" i="6"/>
  <c r="N41" i="6"/>
  <c r="N42" i="6"/>
  <c r="N43" i="6"/>
  <c r="N70" i="6"/>
  <c r="N30" i="6"/>
  <c r="M34" i="6"/>
  <c r="M35" i="6"/>
  <c r="M36" i="6"/>
  <c r="M37" i="6"/>
  <c r="M38" i="6"/>
  <c r="M39" i="6"/>
  <c r="M40" i="6"/>
  <c r="M41" i="6"/>
  <c r="M42" i="6"/>
  <c r="M43" i="6"/>
  <c r="M44" i="6"/>
  <c r="M45" i="6"/>
  <c r="M46" i="6"/>
  <c r="M47" i="6"/>
  <c r="M48" i="6"/>
  <c r="M49" i="6"/>
  <c r="M50" i="6"/>
  <c r="M51" i="6"/>
  <c r="M52" i="6"/>
  <c r="M53" i="6"/>
  <c r="M70" i="6"/>
  <c r="M30" i="6"/>
  <c r="M31" i="6"/>
  <c r="M32" i="6"/>
  <c r="M33" i="6"/>
  <c r="F113" i="1"/>
  <c r="F114" i="1" s="1"/>
  <c r="S31" i="6" l="1"/>
  <c r="V81" i="6" s="1"/>
  <c r="U31" i="6"/>
  <c r="U81" i="6" s="1"/>
  <c r="V86" i="6"/>
  <c r="V82" i="6"/>
  <c r="I30" i="6"/>
  <c r="J30" i="6" s="1"/>
  <c r="H113" i="6"/>
  <c r="H114" i="6" s="1"/>
  <c r="H117" i="6"/>
  <c r="G143" i="1" s="1"/>
  <c r="F113" i="6"/>
  <c r="F114" i="6" s="1"/>
  <c r="F117" i="6"/>
  <c r="E143" i="1" s="1"/>
  <c r="G107" i="6"/>
  <c r="G111" i="6" s="1"/>
  <c r="G106" i="6"/>
  <c r="G105" i="6"/>
  <c r="G104" i="6"/>
  <c r="N85" i="6"/>
  <c r="O86" i="6"/>
  <c r="N81" i="6"/>
  <c r="L87" i="6"/>
  <c r="O82" i="6"/>
  <c r="O83" i="6"/>
  <c r="P87" i="6"/>
  <c r="O84" i="6"/>
  <c r="D145" i="1"/>
  <c r="G80" i="1" s="1"/>
  <c r="F40" i="1"/>
  <c r="F42" i="1"/>
  <c r="F41" i="1"/>
  <c r="F39" i="1"/>
  <c r="F43" i="1"/>
  <c r="E44" i="1"/>
  <c r="D44" i="1"/>
  <c r="F98" i="1"/>
  <c r="E127" i="1" s="1"/>
  <c r="E98" i="1"/>
  <c r="E126" i="1" s="1"/>
  <c r="G98" i="1"/>
  <c r="F38" i="1"/>
  <c r="D97" i="1"/>
  <c r="H98" i="1"/>
  <c r="G107" i="1"/>
  <c r="D97" i="6"/>
  <c r="D96" i="1"/>
  <c r="V85" i="6" l="1"/>
  <c r="V84" i="6"/>
  <c r="T31" i="6"/>
  <c r="V83" i="6"/>
  <c r="S83" i="6"/>
  <c r="D157" i="1" s="1"/>
  <c r="U83" i="6"/>
  <c r="T84" i="6"/>
  <c r="E158" i="1" s="1"/>
  <c r="U84" i="6"/>
  <c r="T85" i="6"/>
  <c r="E159" i="1" s="1"/>
  <c r="U82" i="6"/>
  <c r="S81" i="6"/>
  <c r="D155" i="1" s="1"/>
  <c r="S82" i="6"/>
  <c r="D156" i="1" s="1"/>
  <c r="U85" i="6"/>
  <c r="T82" i="6"/>
  <c r="S86" i="6"/>
  <c r="T81" i="6"/>
  <c r="T83" i="6"/>
  <c r="S84" i="6"/>
  <c r="S85" i="6"/>
  <c r="T86" i="6"/>
  <c r="U86" i="6"/>
  <c r="I31" i="6"/>
  <c r="J31" i="6" s="1"/>
  <c r="F31" i="1"/>
  <c r="G14" i="1" s="1"/>
  <c r="G112" i="6"/>
  <c r="G113" i="6" s="1"/>
  <c r="I105" i="6"/>
  <c r="I107" i="6"/>
  <c r="F118" i="6"/>
  <c r="F119" i="6" s="1"/>
  <c r="H118" i="6"/>
  <c r="G144" i="1" s="1"/>
  <c r="G145" i="1" s="1"/>
  <c r="G135" i="1" s="1"/>
  <c r="I104" i="6"/>
  <c r="I108" i="6"/>
  <c r="I106" i="6"/>
  <c r="O87" i="6"/>
  <c r="F44" i="1"/>
  <c r="G101" i="1"/>
  <c r="D98" i="1"/>
  <c r="R71" i="6"/>
  <c r="G108" i="6"/>
  <c r="E128" i="1"/>
  <c r="O75" i="6"/>
  <c r="O74" i="6"/>
  <c r="V87" i="6" l="1"/>
  <c r="W81" i="6"/>
  <c r="X81" i="6" s="1"/>
  <c r="W84" i="6"/>
  <c r="X84" i="6" s="1"/>
  <c r="W85" i="6"/>
  <c r="X85" i="6" s="1"/>
  <c r="W86" i="6"/>
  <c r="X86" i="6" s="1"/>
  <c r="W82" i="6"/>
  <c r="X82" i="6" s="1"/>
  <c r="W83" i="6"/>
  <c r="U87" i="6"/>
  <c r="E156" i="1"/>
  <c r="F156" i="1" s="1"/>
  <c r="T87" i="6"/>
  <c r="E155" i="1"/>
  <c r="F155" i="1" s="1"/>
  <c r="E157" i="1"/>
  <c r="F157" i="1" s="1"/>
  <c r="D158" i="1"/>
  <c r="F158" i="1" s="1"/>
  <c r="D159" i="1"/>
  <c r="F159" i="1" s="1"/>
  <c r="S87" i="6"/>
  <c r="I117" i="6"/>
  <c r="G118" i="6"/>
  <c r="G112" i="1"/>
  <c r="G117" i="6"/>
  <c r="G111" i="1"/>
  <c r="I118" i="6"/>
  <c r="E144" i="1"/>
  <c r="E145" i="1" s="1"/>
  <c r="G86" i="1" s="1"/>
  <c r="H119" i="6"/>
  <c r="G114" i="6"/>
  <c r="S71" i="6"/>
  <c r="F87" i="6"/>
  <c r="H87" i="6"/>
  <c r="K87" i="6"/>
  <c r="I87" i="6"/>
  <c r="G87" i="6"/>
  <c r="M71" i="6"/>
  <c r="N71" i="6"/>
  <c r="O71" i="6"/>
  <c r="P71" i="6"/>
  <c r="X83" i="6" l="1"/>
  <c r="X87" i="6" s="1"/>
  <c r="W87" i="6"/>
  <c r="G119" i="6"/>
  <c r="I119" i="6"/>
  <c r="E90" i="6"/>
  <c r="E87" i="6"/>
  <c r="D23" i="1" s="1"/>
  <c r="T71" i="6"/>
  <c r="H143" i="1"/>
  <c r="N87" i="6"/>
  <c r="D64" i="1" l="1"/>
  <c r="G11" i="1" s="1"/>
  <c r="D160" i="1"/>
  <c r="G9" i="1"/>
  <c r="N88" i="6"/>
  <c r="F90" i="6"/>
  <c r="F89" i="6"/>
  <c r="D161" i="1" l="1"/>
  <c r="H144" i="1"/>
  <c r="E160" i="1" s="1"/>
  <c r="F160" i="1" l="1"/>
  <c r="F161" i="1" s="1"/>
  <c r="E161" i="1"/>
  <c r="H145" i="1"/>
  <c r="F64" i="1" s="1"/>
  <c r="C59" i="1" s="1"/>
  <c r="E64" i="1"/>
  <c r="G12" i="1" s="1"/>
  <c r="G13" i="1" l="1"/>
  <c r="F126" i="1"/>
  <c r="F127" i="1"/>
  <c r="G127" i="1" s="1"/>
  <c r="F144" i="1" s="1"/>
  <c r="G113" i="1" l="1"/>
  <c r="G114" i="1" s="1"/>
  <c r="F128" i="1"/>
  <c r="G126" i="1"/>
  <c r="G116" i="1"/>
  <c r="G123" i="1" s="1"/>
  <c r="F143" i="1" l="1"/>
  <c r="F145" i="1" s="1"/>
  <c r="G12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<sst xmlns="http://schemas.openxmlformats.org/spreadsheetml/2006/main" count="327" uniqueCount="242">
  <si>
    <t>Locked after:</t>
  </si>
  <si>
    <t>ACKNOWLEDGMENT REQUIRED</t>
  </si>
  <si>
    <t>1. This tool is a preliminary resource for double-checking calculations—it is not a substitute for a jurisdiction's own determination.</t>
  </si>
  <si>
    <t>3. The official calculation of required replacement housing units comes from the city or county, not this tool.</t>
  </si>
  <si>
    <t>4. This tool does not constitute legal advice. Users should consult with their city attorney or county counsel for any specific project.</t>
  </si>
  <si>
    <t>To confirm that you have read and understood these terms, type "I AGREE" in the box below:</t>
  </si>
  <si>
    <t xml:space="preserve">Purpose: </t>
  </si>
  <si>
    <t>This tool is intended to help jurisdictions with the complex task of determining the replacement unit requirements for development projects that demolish housing units. The tool collects data about past and present tenants and calculates the number and affordability levels for replacement units that would be required under State Density Bonus Law and SB 330. Some units may qualify as protected units for more than one reason, and the tool avoids double counting.</t>
  </si>
  <si>
    <t xml:space="preserve">Instructions: </t>
  </si>
  <si>
    <r>
      <rPr>
        <b/>
        <sz val="12"/>
        <color theme="1"/>
        <rFont val="Calibri"/>
        <family val="2"/>
        <scheme val="minor"/>
      </rPr>
      <t>2. Update the data on the CHAS tab</t>
    </r>
    <r>
      <rPr>
        <sz val="12"/>
        <color theme="1"/>
        <rFont val="Calibri"/>
        <family val="2"/>
        <scheme val="minor"/>
      </rPr>
      <t xml:space="preserve"> with the latest data from HUD for your jurisdiction. See the instructions on that tab. </t>
    </r>
    <r>
      <rPr>
        <b/>
        <sz val="12"/>
        <color theme="1"/>
        <rFont val="Calibri"/>
        <family val="2"/>
        <scheme val="minor"/>
      </rPr>
      <t>Cells in green are safe to edit.</t>
    </r>
  </si>
  <si>
    <r>
      <rPr>
        <b/>
        <sz val="12"/>
        <color theme="1"/>
        <rFont val="Calibri"/>
        <family val="2"/>
        <scheme val="minor"/>
      </rPr>
      <t xml:space="preserve">4. Review the Guidance. </t>
    </r>
    <r>
      <rPr>
        <sz val="12"/>
        <color theme="1"/>
        <rFont val="Calibri"/>
        <family val="2"/>
        <scheme val="minor"/>
      </rPr>
      <t xml:space="preserve">The report takes the data from the tenant information tab and presents the totals in a way that makes the requirements easier to understand. Note that the tool may not handle every special case properly and it is important to closely review the results and make adjustments to ensure that the results accurately reflect the specific project. </t>
    </r>
  </si>
  <si>
    <t>5. Correct any errors.</t>
  </si>
  <si>
    <t>6. Review with the city attorney's or county counsel's office before making the jurisdiction's final determination.</t>
  </si>
  <si>
    <t xml:space="preserve">The Tenant Data and Guidance sheets are locked (with no password) to make it harder to accidentally overwrite the formulas. </t>
  </si>
  <si>
    <t>Definitions of Key Inputs in the Tenant Data Sheet</t>
  </si>
  <si>
    <t>Is the project subject to SB 330?</t>
  </si>
  <si>
    <t>Unit Number</t>
  </si>
  <si>
    <t>Enter a unit number for every housing unit - they do not have to be sequential. Ensure that there is a row and unit number for every housing unit to be demolished (including any units demolished within the past 5 years), even if there is no other data.</t>
  </si>
  <si>
    <t>Withdrawn pursuant to Ellis Act within past 10 years</t>
  </si>
  <si>
    <t>Income Restricted by Covenant, Law, or Ordinance</t>
  </si>
  <si>
    <t>Indicate whether the unit - in the past 5 years - has been subject to a recorded covenant, ordinance, or law that restricts rents to levels affordable to persons and families of lower or very low income. Select "VLI" if the unit is or has been restricted to be affordable for very low income households. Select "LI" if the unit is or has been restricted to be affordable for lower income households. Otherwise, select "Unrestricted."</t>
  </si>
  <si>
    <t>Rent or Price Controlled Unit</t>
  </si>
  <si>
    <t>Occupancy</t>
  </si>
  <si>
    <t>Tenant Income Category (if Known) - Current or most recent</t>
  </si>
  <si>
    <t>If the unit is occupied, enter the income category that corresponds with the current household income for the household currently occupying the unit, where income is known. If the unit is vacant, provide the household income of the last household occupying the unit, if known. Otherwise, select "No Income Data." "Above LI" means not low income, "LI" means low income, and "VLI" means very low income. This tool does not determine household income category.</t>
  </si>
  <si>
    <t># of Bedrooms</t>
  </si>
  <si>
    <t>Enter the number of bedrooms in the unit.</t>
  </si>
  <si>
    <t>Comprehensive Housing Affordability Strategy (CHAS) Data</t>
  </si>
  <si>
    <t>Background:</t>
  </si>
  <si>
    <r>
      <rPr>
        <sz val="12"/>
        <color theme="1"/>
        <rFont val="Calibri"/>
        <family val="2"/>
        <scheme val="minor"/>
      </rPr>
      <t>The Comprehensive Housing Affordability Strategy (CHAS) is published by HUD based on the American Communities Survey.  The State of CA requires jurisdictions to use the CHAS data to determine the likely income mix for housing units that are being removed where tenant income is unknown.</t>
    </r>
    <r>
      <rPr>
        <i/>
        <sz val="12"/>
        <color theme="1"/>
        <rFont val="Calibri"/>
        <family val="2"/>
        <scheme val="minor"/>
      </rPr>
      <t xml:space="preserve">  HUD publishes data for several income levels for each City.  The spreadsheet requires a percentage of the total for VLI (Less than 50% of AMI (also known as HAMFI) and LI (between 50% and 80% of AMI).</t>
    </r>
  </si>
  <si>
    <t>Percent of Renter Population*</t>
  </si>
  <si>
    <t>Very Low Income</t>
  </si>
  <si>
    <t>Low Income</t>
  </si>
  <si>
    <t>*The values under "Percent of Renter Population" are referenced in the spreadsheet. They are automatically calculated based on the data below.</t>
  </si>
  <si>
    <t>Update the Data Below</t>
  </si>
  <si>
    <t>Instructions:</t>
  </si>
  <si>
    <t>1. Click on the link below to access CHAS data from HUD's website.</t>
  </si>
  <si>
    <t>https://www.huduser.gov/portal/datasets/cp.html</t>
  </si>
  <si>
    <t>2. Find the data for your jurisdiction and paste it below. Only the total column is necessary.</t>
  </si>
  <si>
    <t>`</t>
  </si>
  <si>
    <t>Income Distribution Overview</t>
  </si>
  <si>
    <t>Owner</t>
  </si>
  <si>
    <t>Renter</t>
  </si>
  <si>
    <t>Total</t>
  </si>
  <si>
    <t>% of Renters</t>
  </si>
  <si>
    <t>Household Income &lt;= 30% HAMFI</t>
  </si>
  <si>
    <t>Household Income &gt;30% to &lt;=50% HAMFI</t>
  </si>
  <si>
    <t>VLI (&lt;50%)</t>
  </si>
  <si>
    <t>Household Income &gt;50% to &lt;=80% HAMFI</t>
  </si>
  <si>
    <t>Low Income (&lt;80%)</t>
  </si>
  <si>
    <t>Household Income &gt;80% to &lt;=100% HAMFI</t>
  </si>
  <si>
    <t>Household Income &gt;100% HAMFI</t>
  </si>
  <si>
    <t>Date Downloaded</t>
  </si>
  <si>
    <r>
      <rPr>
        <b/>
        <sz val="11"/>
        <color rgb="FF000000"/>
        <rFont val="Calibri"/>
        <family val="2"/>
        <scheme val="minor"/>
      </rPr>
      <t xml:space="preserve">DISCLAIMER: FOR GUIDANCE PURPOSES ONLY. </t>
    </r>
    <r>
      <rPr>
        <sz val="11"/>
        <color rgb="FF000000"/>
        <rFont val="Calibri"/>
        <family val="2"/>
        <scheme val="minor"/>
      </rPr>
      <t>This tool is intended solely as a preliminary resource to help double-check replacement housing calculations. It is not a substitute for a jurisdiction's final determination. It is not legal advice regarding the replacement housing unit requirements for any proposed project. If results from this tool differ from a jurisdiction's determination, the jurisdiction's determination controls. Local staff should consult their city attorney or county counsel for any specific project.</t>
    </r>
  </si>
  <si>
    <t>Green cells are safe to edit.</t>
  </si>
  <si>
    <t>Project Information</t>
  </si>
  <si>
    <t>Project Address/Name:</t>
  </si>
  <si>
    <t>File Number (0ptional):</t>
  </si>
  <si>
    <t xml:space="preserve"> Project Notes (Optional):</t>
  </si>
  <si>
    <t>Note: Projects that rely on the State Density Bonus are subject to replacement unit requirements; projects that are subject to SB 330 have additional requirements.</t>
  </si>
  <si>
    <t>Tenant Information Table</t>
  </si>
  <si>
    <t>Required Data (all of these cells must be completed for each unit)</t>
  </si>
  <si>
    <t>Calculated</t>
  </si>
  <si>
    <t>Current Tenant</t>
  </si>
  <si>
    <t>Unoccupied</t>
  </si>
  <si>
    <t>Income Known (current or last)</t>
  </si>
  <si>
    <t>Low Income Tenant (current or last)</t>
  </si>
  <si>
    <t>Documented Protected Unit</t>
  </si>
  <si>
    <t>Subject to CHAS</t>
  </si>
  <si>
    <t>Not Protected</t>
  </si>
  <si>
    <t>Occupied</t>
  </si>
  <si>
    <t>VLI</t>
  </si>
  <si>
    <t>1BR</t>
  </si>
  <si>
    <t>LI</t>
  </si>
  <si>
    <t>2BR</t>
  </si>
  <si>
    <t>Above LI</t>
  </si>
  <si>
    <t>Studio</t>
  </si>
  <si>
    <t>No Income Data</t>
  </si>
  <si>
    <t>3BR</t>
  </si>
  <si>
    <t>CALCULATIONS</t>
  </si>
  <si>
    <t>Summary (Calculated from table above)</t>
  </si>
  <si>
    <t>Income Verification</t>
  </si>
  <si>
    <t>Very Low-Income</t>
  </si>
  <si>
    <t>Low-Income</t>
  </si>
  <si>
    <t>Above Low-Income</t>
  </si>
  <si>
    <t>No Data (Occupied)</t>
  </si>
  <si>
    <t>No Data</t>
  </si>
  <si>
    <t>With Data</t>
  </si>
  <si>
    <t>Known</t>
  </si>
  <si>
    <t>Unknown</t>
  </si>
  <si>
    <t>4BR</t>
  </si>
  <si>
    <t>Unknown Size</t>
  </si>
  <si>
    <t>Rows above with Unit #s</t>
  </si>
  <si>
    <t>Rows above with a bedroom size</t>
  </si>
  <si>
    <t>Resident Incomes</t>
  </si>
  <si>
    <t>Unknown Income</t>
  </si>
  <si>
    <t>Protected Units</t>
  </si>
  <si>
    <t>Count the number of units protected due to each factor and then combine them in a way that avoids double counting</t>
  </si>
  <si>
    <t>Documented</t>
  </si>
  <si>
    <t>Covenant</t>
  </si>
  <si>
    <t>Rent Controlled</t>
  </si>
  <si>
    <t>Income</t>
  </si>
  <si>
    <t>Ellis</t>
  </si>
  <si>
    <t>Combined</t>
  </si>
  <si>
    <t>Income Unknown</t>
  </si>
  <si>
    <t>Presumed based on CHAS</t>
  </si>
  <si>
    <t>CHAS VLI</t>
  </si>
  <si>
    <t>CHAS LI</t>
  </si>
  <si>
    <t>Note: Includes any above income Income Unknown units that are protected because they are Rent Control or Ellis</t>
  </si>
  <si>
    <t>Key Results Summary</t>
  </si>
  <si>
    <t>Number of protected units that must be replaced</t>
  </si>
  <si>
    <t>Very Low income</t>
  </si>
  <si>
    <t>Detailed Results</t>
  </si>
  <si>
    <t>A. Minimum Number of Replacement Units Required for Housing Development Projects</t>
  </si>
  <si>
    <t>B. Number of Households Eligible for Relocation and Right of First Refusal Benefits</t>
  </si>
  <si>
    <t xml:space="preserve">Development Projects subject to SB 330 must offer relocation benefits and right of first refusal to lower income occupants of Protected Units. </t>
  </si>
  <si>
    <t xml:space="preserve">Households identified as eligible for benefits: </t>
  </si>
  <si>
    <t>Development Projects subject to SB 330 must include income restricted affordable units of the following types in order to potentially accommodate the right of first refusal for existing tenants.</t>
  </si>
  <si>
    <r>
      <t xml:space="preserve">Note that </t>
    </r>
    <r>
      <rPr>
        <b/>
        <sz val="12"/>
        <color theme="1"/>
        <rFont val="Calibri"/>
        <family val="2"/>
        <scheme val="minor"/>
      </rPr>
      <t xml:space="preserve">all </t>
    </r>
    <r>
      <rPr>
        <sz val="12"/>
        <color theme="1"/>
        <rFont val="Calibri"/>
        <family val="2"/>
        <scheme val="minor"/>
      </rPr>
      <t xml:space="preserve">existing tenants are entitled to remain in their units until six months before the start of construction activities. Also, </t>
    </r>
    <r>
      <rPr>
        <b/>
        <sz val="12"/>
        <color theme="1"/>
        <rFont val="Calibri"/>
        <family val="2"/>
        <scheme val="minor"/>
      </rPr>
      <t>all</t>
    </r>
    <r>
      <rPr>
        <sz val="12"/>
        <color theme="1"/>
        <rFont val="Calibri"/>
        <family val="2"/>
        <scheme val="minor"/>
      </rPr>
      <t xml:space="preserve"> displaced tenants must be allowed to return at their prior rental rate if the demolition does not proceed and the property is returned to the rental market. </t>
    </r>
  </si>
  <si>
    <t>C. Number of Protected Units that Must Be Replaced</t>
  </si>
  <si>
    <t xml:space="preserve">The proposed development project must also replace all existing or demolished “Protected Units.” </t>
  </si>
  <si>
    <r>
      <rPr>
        <b/>
        <sz val="12"/>
        <color theme="1"/>
        <rFont val="Calibri"/>
        <family val="2"/>
        <scheme val="minor"/>
      </rPr>
      <t>Density Bonus Protected Units</t>
    </r>
    <r>
      <rPr>
        <sz val="12"/>
        <color theme="1"/>
        <rFont val="Calibri"/>
        <family val="2"/>
        <scheme val="minor"/>
      </rPr>
      <t xml:space="preserve"> are those residential dwelling units that are or were at any point in the past 5 years preceding the submission of the development application: </t>
    </r>
  </si>
  <si>
    <r>
      <t xml:space="preserve">(1)  </t>
    </r>
    <r>
      <rPr>
        <sz val="12"/>
        <color theme="1"/>
        <rFont val="Calibri"/>
        <family val="2"/>
        <scheme val="minor"/>
      </rPr>
      <t>subject to a recorded covenant, ordinance, or law that restricts rents to levels affordable to persons and families of lower or very low income</t>
    </r>
  </si>
  <si>
    <r>
      <t xml:space="preserve">(2)  </t>
    </r>
    <r>
      <rPr>
        <sz val="12"/>
        <color theme="1"/>
        <rFont val="Calibri"/>
        <family val="2"/>
        <scheme val="minor"/>
      </rPr>
      <t xml:space="preserve">subject to </t>
    </r>
    <r>
      <rPr>
        <b/>
        <i/>
        <sz val="12"/>
        <color theme="1"/>
        <rFont val="Calibri"/>
        <family val="2"/>
        <scheme val="minor"/>
      </rPr>
      <t xml:space="preserve">any </t>
    </r>
    <r>
      <rPr>
        <sz val="12"/>
        <color theme="1"/>
        <rFont val="Calibri"/>
        <family val="2"/>
        <scheme val="minor"/>
      </rPr>
      <t>form of rent or price control through a public entity’s valid exercise of its police power within the 5 past years, or</t>
    </r>
  </si>
  <si>
    <r>
      <rPr>
        <b/>
        <sz val="12"/>
        <color theme="1"/>
        <rFont val="Calibri"/>
        <family val="2"/>
        <scheme val="minor"/>
      </rPr>
      <t xml:space="preserve">(3)  </t>
    </r>
    <r>
      <rPr>
        <sz val="12"/>
        <color theme="1"/>
        <rFont val="Calibri"/>
        <family val="2"/>
        <scheme val="minor"/>
      </rPr>
      <t xml:space="preserve">occupied by lower or very low-income households. </t>
    </r>
  </si>
  <si>
    <r>
      <rPr>
        <b/>
        <sz val="12"/>
        <color theme="1"/>
        <rFont val="Calibri"/>
        <family val="2"/>
        <scheme val="minor"/>
      </rPr>
      <t>SB 330 Protected Units</t>
    </r>
    <r>
      <rPr>
        <sz val="12"/>
        <color theme="1"/>
        <rFont val="Calibri"/>
        <family val="2"/>
        <scheme val="minor"/>
      </rPr>
      <t xml:space="preserve"> include any Density Bonus Protected units plus those:</t>
    </r>
  </si>
  <si>
    <r>
      <t xml:space="preserve">(4)  </t>
    </r>
    <r>
      <rPr>
        <sz val="12"/>
        <color theme="1"/>
        <rFont val="Calibri"/>
        <family val="2"/>
        <scheme val="minor"/>
      </rPr>
      <t>that were withdrawn from rent or lease per the Ellis Act within the past 10 years.</t>
    </r>
  </si>
  <si>
    <t>Low-Income 
Units</t>
  </si>
  <si>
    <t>Total Protected Units</t>
  </si>
  <si>
    <t xml:space="preserve">Detailed Explanation of Part C: How the Number of Protected Units is Calculated </t>
  </si>
  <si>
    <t>1. Units income restricted by covenant, law, or ordinance within the past 5 years</t>
  </si>
  <si>
    <t>The project must replace all existing or demolished Protected Units that are or were subject to a recorded covenant, ordinance, or law that restricts rents to levels affordable to persons and families of lower or very low income.</t>
  </si>
  <si>
    <t>Units subject to Covenants:</t>
  </si>
  <si>
    <t>2. Units subject to rent or price control within the past 5 years</t>
  </si>
  <si>
    <t>The project must replace all existing or demolished Protected Units that are or were subject to any form of rent or price control through a public entity’s valid exercise of its police power</t>
  </si>
  <si>
    <t>Units subject to rent of price control:</t>
  </si>
  <si>
    <t>3. Units occupied by Lower Income residents within the past 5 years</t>
  </si>
  <si>
    <t>The project must replace all existing or demolished Protected Units that are or were occupied by lower or very low income households</t>
  </si>
  <si>
    <t>a. Documented Lower Income Units</t>
  </si>
  <si>
    <t>Units for which tenant income in known.</t>
  </si>
  <si>
    <t>Documented Lower Income Units:</t>
  </si>
  <si>
    <t>b. Presumed Lower Income Units</t>
  </si>
  <si>
    <t>Units for which tenant income is unknown</t>
  </si>
  <si>
    <t>Presumed Income Mix for units with unknown income status</t>
  </si>
  <si>
    <t>% of Income per CHAS</t>
  </si>
  <si>
    <t>Presumed Units</t>
  </si>
  <si>
    <t xml:space="preserve">Additional units presumed Lower Income: </t>
  </si>
  <si>
    <t>c. Total Lower Income Units</t>
  </si>
  <si>
    <t>Total Lower Income Units (Documented + Presumed):</t>
  </si>
  <si>
    <t>Presumed</t>
  </si>
  <si>
    <t>4. Units withdrawn from rent per the Ellis Act in the past 10 years</t>
  </si>
  <si>
    <t>If the project is subject to SB330, the project must replace all existing or demolished Protected Units that were withdrawn from rent or lease per the Ellis Act within the past 10 years.</t>
  </si>
  <si>
    <t>Protected Units Withdrawn per Ellis Act:</t>
  </si>
  <si>
    <t>5. Total protected units</t>
  </si>
  <si>
    <t>Final</t>
  </si>
  <si>
    <t>Rent Control</t>
  </si>
  <si>
    <t>Resident Income</t>
  </si>
  <si>
    <t>Ellis Act</t>
  </si>
  <si>
    <t>Requirement</t>
  </si>
  <si>
    <t xml:space="preserve">Very Low-Income </t>
  </si>
  <si>
    <t>Note: Some units may qualify as protected units for more than one reason, and the tool avoids double counting.</t>
  </si>
  <si>
    <t>Additional Information and Resources</t>
  </si>
  <si>
    <t>Background</t>
  </si>
  <si>
    <t>Resources</t>
  </si>
  <si>
    <t>Product</t>
  </si>
  <si>
    <t>Description</t>
  </si>
  <si>
    <t>Guide to California State Replacement Housing Requirements</t>
  </si>
  <si>
    <t>Summary of replacement housing requirements under State Density Bonus Law, Housing Element Law, and SB 330.</t>
  </si>
  <si>
    <t>Customizable template notifying developers of legal obligations.</t>
  </si>
  <si>
    <t>Customizable template notifying tenants of potential eligibility for benefits.</t>
  </si>
  <si>
    <t>Webinar recording and slide deck from RHTA webinar on replacement unit legal requirements and best practices.</t>
  </si>
  <si>
    <t>Provides examples of local programs, along with policy and implementation recommendations to meet or exceed SB 330 requirements.</t>
  </si>
  <si>
    <t>Includes Bay Area organizations offering compliance verification, relocation assistance, and legal aid services.</t>
  </si>
  <si>
    <t>Helps jurisdictions engage outside entities to verify tenancy, confirm tenant benefits, and monitor compliance. </t>
  </si>
  <si>
    <t xml:space="preserve">Select "Yes" if a unit has been withdrawn from rent or lease in accordance with the Ellis Act (Government Code Sections 7060, et seq.) within the 10 years preceding the submission of the application. Otherwise, select "No." 
Note that this category of SB 330 Protected Units will need to be replaced if (1) they were demolished on or after January 1, 2020, (2) they were demolished in the previous 10 years, and (3) the development project is proposed on a site where any type of SB 330 Protected Unit was demolished in the past five years. </t>
  </si>
  <si>
    <t>Select "Yes" if the unit - in the past 5 years - has been subject to rent control (through either state law, a local rent control ordinance, or an inclusionary (BMR) ordinance) or price control (through an inclusionary (BMR) ordinance). Otherwise, select "No."</t>
  </si>
  <si>
    <t>Unoccupied (&lt;5 years)</t>
  </si>
  <si>
    <t>The development must provide at least the same number of units of "equivalent size" as the units replaced.</t>
  </si>
  <si>
    <t>Equivalent size means that the replacement units contain at least the same total number of bedrooms as the units being replaced.</t>
  </si>
  <si>
    <t>Documented Protected Units</t>
  </si>
  <si>
    <t>TOTAL</t>
  </si>
  <si>
    <t>Equivalent Size</t>
  </si>
  <si>
    <t>DPU Income Category</t>
  </si>
  <si>
    <t>Unprotected</t>
  </si>
  <si>
    <t>6. Total protected by Unit Size</t>
  </si>
  <si>
    <t>Error Check</t>
  </si>
  <si>
    <t>⚠ Missing Data Icon: If you see a ⚠ icon on the Tenant Data tab, it means one or more required fields (columns B through H) are missing for that unit. Please review the row and fill in all required data to ensure the tool calculates correctly.</t>
  </si>
  <si>
    <t>If the proposed project is a housing development project that is subject to SB 330, it must provide at least as many residential dwelling units as the greatest number of residential dwelling units that existed on the project site within the past 5 years.  The proposed project's replacement unit requirements are itemized below.  Any Protected Units identified in Sections B and C must be included among these replacement units. If the new development consists of for sale units, replacement units must be for sale.</t>
  </si>
  <si>
    <t>Consult with counsel regarding how equivalent size requirements apply to these units.</t>
  </si>
  <si>
    <t xml:space="preserve">state law does not prescribe how bedrooms must be distributed across those units. </t>
  </si>
  <si>
    <t>Minimum number of replacement units required (for housing development projects)*</t>
  </si>
  <si>
    <t>Number of tenants eligible for relocation / right of first refusal*</t>
  </si>
  <si>
    <t>Total Units*</t>
  </si>
  <si>
    <r>
      <rPr>
        <sz val="12"/>
        <color theme="1"/>
        <rFont val="Calibri (Body)"/>
      </rPr>
      <t>* Cells displaying "N/A" indicate that this section does not apply because the project was identified as not subject to SB 330</t>
    </r>
    <r>
      <rPr>
        <u/>
        <sz val="12"/>
        <color theme="10"/>
        <rFont val="Calibri"/>
        <family val="2"/>
        <scheme val="minor"/>
      </rPr>
      <t xml:space="preserve"> in the preceding tab.</t>
    </r>
  </si>
  <si>
    <r>
      <rPr>
        <sz val="12"/>
        <color theme="1"/>
        <rFont val="Calibri (Body)"/>
      </rPr>
      <t xml:space="preserve">* Cells displaying "N/A" indicate that this section does not apply because the project was identified as not subject to SB 330 </t>
    </r>
    <r>
      <rPr>
        <u/>
        <sz val="12"/>
        <color theme="10"/>
        <rFont val="Calibri"/>
        <family val="2"/>
        <scheme val="minor"/>
      </rPr>
      <t>in the preceding tab.</t>
    </r>
  </si>
  <si>
    <t>All Unit Sizes**</t>
  </si>
  <si>
    <t>Details underlying this calculation are included below.</t>
  </si>
  <si>
    <t>***</t>
  </si>
  <si>
    <t xml:space="preserve">*** State law does not clearly specify when rounding applies in replacement unit calculations. </t>
  </si>
  <si>
    <t>If the Density Bonus Protected Units are occupied at the time of submission of the density bonus application but the incomes of the households occupying the Density Bonus Protected Units are not known, very low and low income tenants are (rebuttably) presumed to occupy the units in the same proportion as shown for renter households in the Department of Housing and Urban Development's (HUD) Comprehensive Housing Affordability Strategy (CHAS) database.  All replacement calculations resulting in fractional units shall be rounded up to the next whole number. (An *** indicates numbers that are subject to rounding.)</t>
  </si>
  <si>
    <t>Assumptions</t>
  </si>
  <si>
    <r>
      <t>Tenant Income Categories.</t>
    </r>
    <r>
      <rPr>
        <sz val="12"/>
        <color theme="1"/>
        <rFont val="Calibri"/>
        <family val="2"/>
        <scheme val="minor"/>
      </rPr>
      <t xml:space="preserve"> 
This tool relies on user-reported tenant income information to determine replacement unit requirements by income category. Users must identify the income category of each tenant household. If tenant incomes are unknown, the tool applies CHAS data percentages as described above. This tool does not independently verify tenant income information.</t>
    </r>
  </si>
  <si>
    <r>
      <rPr>
        <b/>
        <sz val="12"/>
        <color theme="1"/>
        <rFont val="Calibri"/>
        <family val="2"/>
        <scheme val="minor"/>
      </rPr>
      <t>Unit Sizes (Bedroom Counts).</t>
    </r>
    <r>
      <rPr>
        <sz val="12"/>
        <color theme="1"/>
        <rFont val="Calibri"/>
        <family val="2"/>
        <scheme val="minor"/>
      </rPr>
      <t xml:space="preserve">
Replacement units must meet the equivalent size requirement, meaning the total number of bedrooms across all replacement units must meet or exceed the total number of bedrooms in the units being replaced. This tool calculates equivalent size based on the bedroom counts of the protected units identified by the user. When tenant incomes are unknown and replacement unit counts are determined using CHAS data, state law does not prescribe how bedrooms must be distributed across those units. Bedroom counts for these units are not specified in this tool. Consult with counsel regarding how equivalent size requirements apply to these units.</t>
    </r>
  </si>
  <si>
    <t>Status (auto-poulated)</t>
  </si>
  <si>
    <t>Add rows, if necessary, by highlighting one of the rows with green cells, right clicking and choosing Insert Rows.</t>
  </si>
  <si>
    <r>
      <t>1. Review all instructions and information provided on this tab before proceeding. Review the Assumptions tab</t>
    </r>
    <r>
      <rPr>
        <sz val="12"/>
        <color theme="1"/>
        <rFont val="Calibri"/>
        <family val="2"/>
        <scheme val="minor"/>
      </rPr>
      <t>, as it describes key methodological choices and areas where state law is ambiguous.</t>
    </r>
  </si>
  <si>
    <t>Template letter to developers</t>
  </si>
  <si>
    <t xml:space="preserve">Template letter to tenants </t>
  </si>
  <si>
    <t xml:space="preserve">Sample Replacement Housing Programs </t>
  </si>
  <si>
    <t xml:space="preserve">List of Providers  </t>
  </si>
  <si>
    <t>Model Scope of Services for Third-Party Verification</t>
  </si>
  <si>
    <t>Replacement housing webinar recording and slide deck</t>
  </si>
  <si>
    <t>This tool rounds up VLI and LI units independently. Consult with counsel regarding rounding methodology.</t>
  </si>
  <si>
    <t>Size Unspecified ****</t>
  </si>
  <si>
    <t>**** When CHAS data determines replacement unit counts due to unknown tenant incomes,</t>
  </si>
  <si>
    <t>The guidance below is based on user inputs provided in the prior tabs.</t>
  </si>
  <si>
    <r>
      <rPr>
        <b/>
        <sz val="12"/>
        <color theme="1"/>
        <rFont val="Calibri"/>
        <family val="2"/>
        <scheme val="minor"/>
      </rPr>
      <t>Industrial Use Exception to SB 330.</t>
    </r>
    <r>
      <rPr>
        <sz val="12"/>
        <color theme="1"/>
        <rFont val="Calibri"/>
        <family val="2"/>
        <scheme val="minor"/>
      </rPr>
      <t xml:space="preserve">
This tool assumes that the industrial use exception to SB 330's replacement housing requirements does not apply. This exception applies to development projects that meet all of the following conditions: (1) the project is an industrial use; (2) the project site is entirely within a zone that does not allow residential uses; (3) the applicable zoning that prohibits residential uses was adopted before January 1, 2022; and (4) the protected units that are or were on the project site are or were nonconforming uses. </t>
    </r>
  </si>
  <si>
    <t xml:space="preserve">Select "Yes" if the project is subject to the requirements of SB 330. Otherwise, select "No." A project is subject to replacement housing requirements of SB 330 if the project is in an "affected city" or "affected county." 
An "affected city" means a city, including a charter city, that HCD determines is in an urbanized area or urban cluster, as designated by the U.S. Census Bureau, but excluding any city that has a population of 5,000 or less and is not located within an urban area. An "affected county" means a census-designated place, based on the 2013-2017 American Community Survey 5-year Estimates, that is wholly located within the boundaries of an urbanized area, as designated by the U.S. Census Bureau. HCD publishes a list of affected cities and counties on its page on Statutory Determinations for Limiting Jurisdictions’ Abilities to Restrict Development (https://www.hcd.ca.gov/planning-and-community-development/statutory-determinations). 
Note that projects that use the State Density Bonus Law have replacement unit requirements, but projects that are subject to SB 330 have additional obligations. </t>
  </si>
  <si>
    <t>Indicate whether the unit is currently occupied, unoccupied (for less than 5 years), or unoccupied for more than 5 years.</t>
  </si>
  <si>
    <r>
      <rPr>
        <b/>
        <sz val="12"/>
        <color theme="1"/>
        <rFont val="Calibri"/>
        <family val="2"/>
        <scheme val="minor"/>
      </rPr>
      <t>Single-Unit Project Exception (SB 330).</t>
    </r>
    <r>
      <rPr>
        <sz val="12"/>
        <color theme="1"/>
        <rFont val="Calibri"/>
        <family val="2"/>
        <scheme val="minor"/>
      </rPr>
      <t xml:space="preserve">
Under SB 330, where a housing development project consists of a single residential unit on a site with a single SB 330 Protected Unit, the replacement unit may be of any size and any income level. This tool does not apply this exception. </t>
    </r>
  </si>
  <si>
    <r>
      <rPr>
        <b/>
        <sz val="12"/>
        <color theme="1"/>
        <rFont val="Calibri"/>
        <family val="2"/>
        <scheme val="minor"/>
      </rPr>
      <t>Rounding.</t>
    </r>
    <r>
      <rPr>
        <sz val="12"/>
        <color theme="1"/>
        <rFont val="Calibri"/>
        <family val="2"/>
        <scheme val="minor"/>
      </rPr>
      <t xml:space="preserve">
This tool calculates very low-income (VLI) and low-income (LI) replacement units separately and rounds each category up to the nearest whole unit. State law does not clearly specify at what stage rounding should be performed, and a different methodology may be appropriate.</t>
    </r>
  </si>
  <si>
    <t xml:space="preserve">INSTRUCTIONS: </t>
  </si>
  <si>
    <t>c) Units withdrawn from the rental market pursuant to the Ellis Act in the past 10 years</t>
  </si>
  <si>
    <t>a) Rental units proposed for demolition</t>
  </si>
  <si>
    <t>b) Rental units already demolished in the past 5 years</t>
  </si>
  <si>
    <t>Enter one row per unit. Include:</t>
  </si>
  <si>
    <r>
      <rPr>
        <b/>
        <sz val="12"/>
        <color theme="1"/>
        <rFont val="Calibri"/>
        <family val="2"/>
        <scheme val="minor"/>
      </rPr>
      <t>Rental Units Only.</t>
    </r>
    <r>
      <rPr>
        <sz val="12"/>
        <color theme="1"/>
        <rFont val="Calibri"/>
        <family val="2"/>
        <scheme val="minor"/>
      </rPr>
      <t xml:space="preserve">
This tool calculates replacement requirements only for projects proposing to demolish rental units, or where rental units were previously demolished within the applicable lookback period (including units withdrawn from the rental market via the Ellis Act). It does not calculate replacement requirements for owner-occupied units demolished as part of, or previously demolished within the applicable lookback period on the site of, a proposed residential development project subject to SB 330. If any units were owner-occupied, consult your city attorney or county counsel.</t>
    </r>
  </si>
  <si>
    <t>5. Unlocking or editing protected cells is not advised, as it may affect worksheet outputs and results.</t>
  </si>
  <si>
    <t>Replacement Unit Worksheet</t>
  </si>
  <si>
    <t>Replacement Unit Worksheet Inputs</t>
  </si>
  <si>
    <t>Key Numbers for Replacement Unit Worksheet (Locked / Auto-Updated)</t>
  </si>
  <si>
    <t>** Must be equivalent size. See Part Detailed Explanation of Part C, #6 below for equivalent size information.</t>
  </si>
  <si>
    <t>The proposed development project must replace all existing or demolished “Protected Units.” Protected Units are those residential dwelling units that meet or met any of the following:</t>
  </si>
  <si>
    <r>
      <rPr>
        <b/>
        <sz val="12"/>
        <color theme="1"/>
        <rFont val="Calibri"/>
        <family val="2"/>
        <scheme val="minor"/>
      </rPr>
      <t xml:space="preserve">3. Enter project information at the top of the Tenant Data tab. </t>
    </r>
    <r>
      <rPr>
        <sz val="12"/>
        <color theme="1"/>
        <rFont val="Calibri"/>
        <family val="2"/>
        <scheme val="minor"/>
      </rPr>
      <t>Be sure to indicate if the project is subject to SB 330 (see definition below). All Density Bonus projects are subject to replacement unit requirements. Under SB 330, most projects (both residential and nonresidential) that propose to demolish any existing units are subject to replacement housing requirements.</t>
    </r>
    <r>
      <rPr>
        <b/>
        <sz val="12"/>
        <color theme="1"/>
        <rFont val="Calibri"/>
        <family val="2"/>
        <scheme val="minor"/>
      </rPr>
      <t xml:space="preserve">
Enter tenant information on the Tenant Data tab. </t>
    </r>
    <r>
      <rPr>
        <sz val="12"/>
        <color theme="1"/>
        <rFont val="Calibri"/>
        <family val="2"/>
        <scheme val="minor"/>
      </rPr>
      <t xml:space="preserve">Using information provided by the developer or directly from tenants, fill in as much information as possible about each of the units that are being demolished and the tenants who live there currently or recently.  It is important to add a unit number for every current unit and every unit that has been demolished within the past 5 years (or removed under the Ellis Act within the past 10 years) so that the tool can calculate the correct number of units. The data in columns B-H are critical to the function of the tool - fill these cells in for every unit. 
</t>
    </r>
    <r>
      <rPr>
        <b/>
        <sz val="12"/>
        <color theme="1"/>
        <rFont val="Calibri"/>
        <family val="2"/>
        <scheme val="minor"/>
      </rPr>
      <t>Cells in green are safe to edit.</t>
    </r>
  </si>
  <si>
    <t>This Replacement Unit Worksheet is provided by the Regional Housing Technical Assistance Program as a guidance tool only. Before proceeding, you must acknowledge the following:</t>
  </si>
  <si>
    <t>2. If results differ from a jurisdiction's own determination, defer to the jurisdiction's determination.</t>
  </si>
  <si>
    <r>
      <t xml:space="preserve">This tool applies assumptions in providing guidance on replacement housing requirements. Because state law is ambiguous on several of these points, </t>
    </r>
    <r>
      <rPr>
        <b/>
        <sz val="12"/>
        <color theme="1"/>
        <rFont val="Calibri"/>
        <family val="2"/>
        <scheme val="minor"/>
      </rPr>
      <t>users should consult with counsel before finalizing replacement unit counts.</t>
    </r>
  </si>
  <si>
    <r>
      <rPr>
        <b/>
        <sz val="12"/>
        <color theme="1"/>
        <rFont val="Calibri"/>
        <family val="2"/>
        <scheme val="minor"/>
      </rPr>
      <t>Highpoint Unit Count (SB 330).</t>
    </r>
    <r>
      <rPr>
        <sz val="12"/>
        <color theme="1"/>
        <rFont val="Calibri"/>
        <family val="2"/>
        <scheme val="minor"/>
      </rPr>
      <t xml:space="preserve">
SB 330 requires that housing development projects include at least as many units as the greatest number of housing units that existed on the project site within the last five years. This tool calculates the highpoint unit count by summing all units the user identifies as currently proposed for demolition or demolished within the five-year lookback period (or </t>
    </r>
    <r>
      <rPr>
        <sz val="12"/>
        <color theme="1"/>
        <rFont val="Calibri (Body)"/>
      </rPr>
      <t>10-</t>
    </r>
    <r>
      <rPr>
        <sz val="12"/>
        <color theme="1"/>
        <rFont val="Calibri"/>
        <family val="2"/>
        <scheme val="minor"/>
      </rPr>
      <t>year lookback period where units were withdrawn from rent or lease pursuant to the Ellis Act). This approach may overcount the required replacements in some cases.
For example, if a site originally had 10 units, those 10 units were demolished and then eight new units were built, and those eight units were then also demolished — all within the past five years — the highpoint is 10. However, if the user reports all 18 demolished units, the tool will calculate a highpoint of 18 and overcount the required replacements.
This is one example of a scenario where the tool's results may not reflect the correct highpoint. Users should review results carefully and consult with counsel if needed.</t>
    </r>
  </si>
  <si>
    <r>
      <t xml:space="preserve">The Legislature has adopted three state laws – the Density Bonus Law, Housing Element law, and the Housing Crisis Act of 2019 (SB 330) – to ensure that new housing developments do not reduce the total number of existing dwellings and do not reduce the number of dwellings housing lower income persons. In most communities, a housing project must create at least as many housing units as will be demolished. Projects must also replace units rented by lower income households with units affordable to lower income tenants and, in most communities, must provide relocation and other benefits to lower income tenants who are displaced by the new construction. Replacement housing requirements have applied to projects requesting a density bonus since 2015, and those requirements also apply to any site listed in a jurisdiction’s </t>
    </r>
    <r>
      <rPr>
        <sz val="12"/>
        <color theme="1"/>
        <rFont val="Calibri (Body)"/>
      </rPr>
      <t>Sixth Cycle</t>
    </r>
    <r>
      <rPr>
        <sz val="12"/>
        <color theme="1"/>
        <rFont val="Calibri"/>
        <family val="2"/>
        <scheme val="minor"/>
      </rPr>
      <t xml:space="preserve"> Housing Element. The Housing Crisis Act of 2019 and amendments effective January 1, 2022 expanded that requirement, in most communities, to any housing development containing one or more units that proposed to demolish any existing units. In 2024, the state legislature amended the Housing Crisis Act to further expand the replacement housing requirements to all – not just housing – development projects that propose to demolish any existing units. The purpose of the replacement requirements is to prevent the loss of housing units and the displacement of lower income households. State law does not allow local agencies to approve housing unless the proposed development complies with the applicable replacement housing requirements described below.</t>
    </r>
  </si>
  <si>
    <t>Version 1.0: June 2026</t>
  </si>
  <si>
    <t>6. This tool was published on June 30, 2026 and does not reflect any legislative or legal updates or requirements implemented after this date.</t>
  </si>
  <si>
    <t>This tool was published on June 30,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</si>
</sst>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3">
    <font>
      <sz val="12"/>
      <color theme="1"/>
      <name val="Calibri"/>
      <family val="2"/>
      <scheme val="minor"/>
    </font>
    <font>
      <b/>
      <sz val="12"/>
      <color theme="1"/>
      <name val="Calibri"/>
      <family val="2"/>
      <scheme val="minor"/>
    </font>
    <font>
      <sz val="12"/>
      <color rgb="FFFF0000"/>
      <name val="Calibri"/>
      <family val="2"/>
      <scheme val="minor"/>
    </font>
    <font>
      <sz val="12"/>
      <color theme="0"/>
      <name val="Calibri"/>
      <family val="2"/>
      <scheme val="minor"/>
    </font>
    <font>
      <b/>
      <sz val="18"/>
      <color theme="1"/>
      <name val="Calibri"/>
      <family val="2"/>
      <scheme val="minor"/>
    </font>
    <font>
      <sz val="11"/>
      <color theme="1"/>
      <name val="Calibri"/>
      <family val="2"/>
      <scheme val="minor"/>
    </font>
    <font>
      <b/>
      <u/>
      <sz val="12"/>
      <color theme="1"/>
      <name val="Calibri"/>
      <family val="2"/>
      <scheme val="minor"/>
    </font>
    <font>
      <sz val="12"/>
      <color theme="2" tint="-0.249977111117893"/>
      <name val="Calibri"/>
      <family val="2"/>
      <scheme val="minor"/>
    </font>
    <font>
      <sz val="11"/>
      <color theme="1"/>
      <name val="Garamond"/>
      <family val="1"/>
    </font>
    <font>
      <u/>
      <sz val="12"/>
      <color theme="10"/>
      <name val="Calibri"/>
      <family val="2"/>
      <scheme val="minor"/>
    </font>
    <font>
      <b/>
      <u/>
      <sz val="11"/>
      <color theme="1"/>
      <name val="Times New Roman"/>
      <family val="1"/>
    </font>
    <font>
      <b/>
      <sz val="16"/>
      <color theme="1"/>
      <name val="Calibri"/>
      <family val="2"/>
      <scheme val="minor"/>
    </font>
    <font>
      <sz val="16"/>
      <color theme="1"/>
      <name val="Calibri"/>
      <family val="2"/>
      <scheme val="minor"/>
    </font>
    <font>
      <sz val="10"/>
      <color theme="1"/>
      <name val="Calibri"/>
      <family val="2"/>
      <scheme val="minor"/>
    </font>
    <font>
      <sz val="12"/>
      <color rgb="FF303030"/>
      <name val="Arial"/>
      <family val="1"/>
    </font>
    <font>
      <i/>
      <sz val="12"/>
      <color theme="1"/>
      <name val="Calibri"/>
      <family val="2"/>
      <scheme val="minor"/>
    </font>
    <font>
      <b/>
      <i/>
      <sz val="12"/>
      <color theme="1"/>
      <name val="Calibri"/>
      <family val="2"/>
      <scheme val="minor"/>
    </font>
    <font>
      <b/>
      <sz val="14"/>
      <color theme="1"/>
      <name val="Calibri"/>
      <family val="2"/>
      <scheme val="minor"/>
    </font>
    <font>
      <sz val="14"/>
      <color theme="1"/>
      <name val="Calibri"/>
      <family val="2"/>
      <scheme val="minor"/>
    </font>
    <font>
      <sz val="12"/>
      <color theme="1"/>
      <name val="Calibri"/>
      <family val="2"/>
      <scheme val="minor"/>
    </font>
    <font>
      <sz val="12"/>
      <color rgb="FF000000"/>
      <name val="Calibri"/>
      <family val="2"/>
      <scheme val="minor"/>
    </font>
    <font>
      <sz val="8"/>
      <name val="Calibri"/>
      <family val="2"/>
      <scheme val="minor"/>
    </font>
    <font>
      <sz val="12"/>
      <color rgb="FF000000"/>
      <name val="Arial"/>
      <family val="2"/>
    </font>
    <font>
      <b/>
      <sz val="12"/>
      <color rgb="FF000000"/>
      <name val="Arial"/>
      <family val="2"/>
    </font>
    <font>
      <i/>
      <sz val="12"/>
      <color rgb="FF000000"/>
      <name val="Arial"/>
      <family val="2"/>
    </font>
    <font>
      <b/>
      <sz val="11"/>
      <color theme="1"/>
      <name val="Garamond"/>
      <family val="1"/>
    </font>
    <font>
      <u/>
      <sz val="24"/>
      <color theme="10"/>
      <name val="Calibri"/>
      <family val="2"/>
      <scheme val="minor"/>
    </font>
    <font>
      <b/>
      <sz val="20"/>
      <color theme="1"/>
      <name val="Calibri"/>
      <family val="2"/>
      <scheme val="minor"/>
    </font>
    <font>
      <sz val="11"/>
      <color rgb="FF000000"/>
      <name val="Calibri"/>
      <family val="2"/>
      <scheme val="minor"/>
    </font>
    <font>
      <b/>
      <sz val="16"/>
      <color rgb="FF000000"/>
      <name val="Calibri"/>
      <family val="2"/>
      <scheme val="minor"/>
    </font>
    <font>
      <b/>
      <sz val="12"/>
      <color rgb="FF000000"/>
      <name val="Calibri"/>
      <family val="2"/>
      <scheme val="minor"/>
    </font>
    <font>
      <b/>
      <i/>
      <sz val="12"/>
      <color theme="4" tint="-0.249977111117893"/>
      <name val="Calibri"/>
      <family val="2"/>
      <scheme val="minor"/>
    </font>
    <font>
      <b/>
      <sz val="11"/>
      <color rgb="FF000000"/>
      <name val="Calibri"/>
      <family val="2"/>
      <scheme val="minor"/>
    </font>
    <font>
      <b/>
      <sz val="18"/>
      <color theme="0"/>
      <name val="Calibri"/>
      <family val="2"/>
      <scheme val="minor"/>
    </font>
    <font>
      <b/>
      <sz val="12"/>
      <color theme="1"/>
      <name val="Calibri (Body)"/>
    </font>
    <font>
      <sz val="12"/>
      <color theme="5"/>
      <name val="Calibri"/>
      <family val="2"/>
      <scheme val="minor"/>
    </font>
    <font>
      <i/>
      <sz val="12"/>
      <color theme="5"/>
      <name val="Calibri"/>
      <family val="2"/>
      <scheme val="minor"/>
    </font>
    <font>
      <b/>
      <sz val="22"/>
      <color theme="1"/>
      <name val="Calibri"/>
      <family val="2"/>
      <scheme val="minor"/>
    </font>
    <font>
      <i/>
      <sz val="12"/>
      <color rgb="FFC00000"/>
      <name val="Calibri"/>
      <family val="2"/>
      <scheme val="minor"/>
    </font>
    <font>
      <u/>
      <sz val="14"/>
      <color theme="10"/>
      <name val="Calibri"/>
      <family val="2"/>
      <scheme val="minor"/>
    </font>
    <font>
      <i/>
      <sz val="12"/>
      <color rgb="FF000000"/>
      <name val="Calibri"/>
      <family val="2"/>
      <scheme val="minor"/>
    </font>
    <font>
      <sz val="12"/>
      <color rgb="FF305496"/>
      <name val="Calibri"/>
      <family val="2"/>
      <scheme val="minor"/>
    </font>
    <font>
      <sz val="12"/>
      <color theme="1"/>
      <name val="Calibri (Body)"/>
    </font>
  </fonts>
  <fills count="14">
    <fill>
      <patternFill patternType="none"/>
    </fill>
    <fill>
      <patternFill patternType="gray125"/>
    </fill>
    <fill>
      <patternFill patternType="solid">
        <fgColor theme="9" tint="0.79998168889431442"/>
        <bgColor indexed="64"/>
      </patternFill>
    </fill>
    <fill>
      <patternFill patternType="solid">
        <fgColor theme="8" tint="0.79998168889431442"/>
        <bgColor indexed="64"/>
      </patternFill>
    </fill>
    <fill>
      <patternFill patternType="solid">
        <fgColor theme="1"/>
        <bgColor indexed="64"/>
      </patternFill>
    </fill>
    <fill>
      <patternFill patternType="solid">
        <fgColor theme="4" tint="0.79998168889431442"/>
        <bgColor indexed="64"/>
      </patternFill>
    </fill>
    <fill>
      <patternFill patternType="solid">
        <fgColor theme="0"/>
        <bgColor indexed="64"/>
      </patternFill>
    </fill>
    <fill>
      <patternFill patternType="solid">
        <fgColor theme="1" tint="0.34998626667073579"/>
        <bgColor indexed="64"/>
      </patternFill>
    </fill>
    <fill>
      <patternFill patternType="solid">
        <fgColor theme="0" tint="-0.34998626667073579"/>
        <bgColor indexed="64"/>
      </patternFill>
    </fill>
    <fill>
      <patternFill patternType="solid">
        <fgColor rgb="FFE2EFDA"/>
        <bgColor rgb="FF000000"/>
      </patternFill>
    </fill>
    <fill>
      <patternFill patternType="solid">
        <fgColor theme="4"/>
        <bgColor indexed="64"/>
      </patternFill>
    </fill>
    <fill>
      <patternFill patternType="solid">
        <fgColor rgb="FFFFF2CC"/>
        <bgColor indexed="64"/>
      </patternFill>
    </fill>
    <fill>
      <patternFill patternType="solid">
        <fgColor theme="9" tint="0.79998168889431442"/>
        <bgColor indexed="65"/>
      </patternFill>
    </fill>
    <fill>
      <patternFill patternType="solid">
        <fgColor theme="2"/>
        <bgColor indexed="64"/>
      </patternFill>
    </fill>
  </fills>
  <borders count="31">
    <border>
      <left/>
      <right/>
      <top/>
      <bottom/>
      <diagonal/>
    </border>
    <border>
      <left/>
      <right/>
      <top/>
      <bottom style="thin">
        <color indexed="64"/>
      </bottom>
      <diagonal/>
    </border>
    <border>
      <left/>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right style="thin">
        <color indexed="64"/>
      </right>
      <top style="thin">
        <color indexed="64"/>
      </top>
      <bottom style="thin">
        <color indexed="64"/>
      </bottom>
      <diagonal/>
    </border>
    <border>
      <left/>
      <right/>
      <top style="medium">
        <color rgb="FFBF9000"/>
      </top>
      <bottom/>
      <diagonal/>
    </border>
    <border>
      <left style="medium">
        <color rgb="FFBF9000"/>
      </left>
      <right/>
      <top style="medium">
        <color rgb="FFBF9000"/>
      </top>
      <bottom/>
      <diagonal/>
    </border>
    <border>
      <left/>
      <right style="medium">
        <color rgb="FFBF9000"/>
      </right>
      <top style="medium">
        <color rgb="FFBF9000"/>
      </top>
      <bottom/>
      <diagonal/>
    </border>
    <border>
      <left/>
      <right/>
      <top/>
      <bottom style="medium">
        <color rgb="FFBF9000"/>
      </bottom>
      <diagonal/>
    </border>
    <border>
      <left style="medium">
        <color rgb="FFBF9000"/>
      </left>
      <right/>
      <top/>
      <bottom style="medium">
        <color rgb="FFBF9000"/>
      </bottom>
      <diagonal/>
    </border>
    <border>
      <left/>
      <right style="medium">
        <color rgb="FFBF9000"/>
      </right>
      <top/>
      <bottom style="medium">
        <color rgb="FFBF9000"/>
      </bottom>
      <diagonal/>
    </border>
    <border>
      <left style="medium">
        <color rgb="FFBF9000"/>
      </left>
      <right/>
      <top/>
      <bottom/>
      <diagonal/>
    </border>
    <border>
      <left/>
      <right style="medium">
        <color rgb="FFBF9000"/>
      </right>
      <top/>
      <bottom/>
      <diagonal/>
    </border>
    <border>
      <left/>
      <right/>
      <top/>
      <bottom style="medium">
        <color indexed="64"/>
      </bottom>
      <diagonal/>
    </border>
    <border>
      <left/>
      <right/>
      <top style="thin">
        <color indexed="64"/>
      </top>
      <bottom style="double">
        <color indexed="64"/>
      </bottom>
      <diagonal/>
    </border>
    <border>
      <left/>
      <right/>
      <top style="thick">
        <color rgb="FF000000"/>
      </top>
      <bottom style="thick">
        <color rgb="FF000000"/>
      </bottom>
      <diagonal/>
    </border>
    <border>
      <left style="medium">
        <color rgb="FF2F5496"/>
      </left>
      <right style="medium">
        <color rgb="FF2F5496"/>
      </right>
      <top style="medium">
        <color rgb="FF2F5496"/>
      </top>
      <bottom style="medium">
        <color rgb="FF2F5496"/>
      </bottom>
      <diagonal/>
    </border>
    <border>
      <left/>
      <right/>
      <top/>
      <bottom style="medium">
        <color rgb="FF2F5496"/>
      </bottom>
      <diagonal/>
    </border>
    <border>
      <left/>
      <right/>
      <top style="medium">
        <color rgb="FF2F5496"/>
      </top>
      <bottom style="medium">
        <color rgb="FFBF9000"/>
      </bottom>
      <diagonal/>
    </border>
  </borders>
  <cellStyleXfs count="4">
    <xf numFmtId="0" fontId="0" fillId="0" borderId="0"/>
    <xf numFmtId="0" fontId="9" fillId="0" borderId="0" applyNumberFormat="0" applyFill="0" applyBorder="0" applyAlignment="0" applyProtection="0"/>
    <xf numFmtId="9" fontId="19" fillId="0" borderId="0" applyFont="0" applyFill="0" applyBorder="0" applyAlignment="0" applyProtection="0"/>
    <xf numFmtId="0" fontId="19" fillId="12" borderId="0" applyNumberFormat="0" applyBorder="0" applyAlignment="0" applyProtection="0"/>
  </cellStyleXfs>
  <cellXfs count="216">
    <xf numFmtId="0" fontId="0" fillId="0" borderId="0" xfId="0"/>
    <xf numFmtId="0" fontId="0" fillId="0" borderId="1" xfId="0" applyBorder="1"/>
    <xf numFmtId="0" fontId="0" fillId="0" borderId="2" xfId="0" applyBorder="1"/>
    <xf numFmtId="0" fontId="1" fillId="0" borderId="0" xfId="0" applyFont="1"/>
    <xf numFmtId="0" fontId="0" fillId="0" borderId="0" xfId="0" applyAlignment="1">
      <alignment wrapText="1"/>
    </xf>
    <xf numFmtId="0" fontId="0" fillId="0" borderId="0" xfId="0" applyAlignment="1">
      <alignment horizontal="right"/>
    </xf>
    <xf numFmtId="0" fontId="4" fillId="0" borderId="0" xfId="0" applyFont="1"/>
    <xf numFmtId="0" fontId="0" fillId="0" borderId="6" xfId="0" applyBorder="1"/>
    <xf numFmtId="0" fontId="7" fillId="0" borderId="0" xfId="0" applyFont="1"/>
    <xf numFmtId="0" fontId="7" fillId="0" borderId="0" xfId="0" applyFont="1" applyAlignment="1">
      <alignment horizontal="right"/>
    </xf>
    <xf numFmtId="0" fontId="0" fillId="3" borderId="0" xfId="0" applyFill="1"/>
    <xf numFmtId="0" fontId="2" fillId="0" borderId="0" xfId="0" applyFont="1"/>
    <xf numFmtId="0" fontId="3" fillId="4" borderId="0" xfId="0" applyFont="1" applyFill="1"/>
    <xf numFmtId="0" fontId="0" fillId="0" borderId="1" xfId="0" applyBorder="1" applyAlignment="1">
      <alignment horizontal="left"/>
    </xf>
    <xf numFmtId="0" fontId="0" fillId="6" borderId="0" xfId="0" applyFill="1"/>
    <xf numFmtId="0" fontId="0" fillId="6" borderId="0" xfId="0" applyFill="1" applyAlignment="1">
      <alignment horizontal="right"/>
    </xf>
    <xf numFmtId="0" fontId="1" fillId="6" borderId="4" xfId="0" applyFont="1" applyFill="1" applyBorder="1"/>
    <xf numFmtId="0" fontId="0" fillId="6" borderId="1" xfId="0" applyFill="1" applyBorder="1"/>
    <xf numFmtId="0" fontId="1" fillId="6" borderId="3" xfId="0" applyFont="1" applyFill="1" applyBorder="1"/>
    <xf numFmtId="0" fontId="1" fillId="6" borderId="0" xfId="0" applyFont="1" applyFill="1"/>
    <xf numFmtId="0" fontId="0" fillId="6" borderId="6" xfId="0" applyFill="1" applyBorder="1"/>
    <xf numFmtId="0" fontId="0" fillId="6" borderId="6" xfId="0" applyFill="1" applyBorder="1" applyAlignment="1">
      <alignment wrapText="1"/>
    </xf>
    <xf numFmtId="0" fontId="0" fillId="6" borderId="0" xfId="0" applyFill="1" applyAlignment="1">
      <alignment wrapText="1"/>
    </xf>
    <xf numFmtId="9" fontId="0" fillId="6" borderId="0" xfId="0" applyNumberFormat="1" applyFill="1"/>
    <xf numFmtId="0" fontId="0" fillId="0" borderId="10" xfId="0" applyBorder="1"/>
    <xf numFmtId="0" fontId="0" fillId="0" borderId="8" xfId="0" applyBorder="1"/>
    <xf numFmtId="9" fontId="1" fillId="6" borderId="0" xfId="0" applyNumberFormat="1" applyFont="1" applyFill="1"/>
    <xf numFmtId="0" fontId="1" fillId="0" borderId="1" xfId="0" applyFont="1" applyBorder="1"/>
    <xf numFmtId="0" fontId="1" fillId="0" borderId="1" xfId="0" applyFont="1" applyBorder="1" applyAlignment="1">
      <alignment horizontal="right"/>
    </xf>
    <xf numFmtId="0" fontId="1" fillId="6" borderId="11" xfId="0" applyFont="1" applyFill="1" applyBorder="1"/>
    <xf numFmtId="9" fontId="1" fillId="6" borderId="1" xfId="0" applyNumberFormat="1" applyFont="1" applyFill="1" applyBorder="1"/>
    <xf numFmtId="0" fontId="3" fillId="4" borderId="0" xfId="0" applyFont="1" applyFill="1" applyAlignment="1">
      <alignment horizontal="right"/>
    </xf>
    <xf numFmtId="0" fontId="3" fillId="7" borderId="0" xfId="0" applyFont="1" applyFill="1"/>
    <xf numFmtId="0" fontId="0" fillId="8" borderId="0" xfId="0" applyFill="1"/>
    <xf numFmtId="0" fontId="1" fillId="0" borderId="0" xfId="0" applyFont="1" applyAlignment="1">
      <alignment horizontal="right"/>
    </xf>
    <xf numFmtId="0" fontId="1" fillId="0" borderId="8" xfId="0" applyFont="1" applyBorder="1"/>
    <xf numFmtId="0" fontId="0" fillId="0" borderId="11" xfId="0" applyBorder="1"/>
    <xf numFmtId="0" fontId="0" fillId="0" borderId="4" xfId="0" applyBorder="1"/>
    <xf numFmtId="0" fontId="0" fillId="6" borderId="1" xfId="0" applyFill="1" applyBorder="1" applyAlignment="1">
      <alignment wrapText="1"/>
    </xf>
    <xf numFmtId="0" fontId="0" fillId="6" borderId="2" xfId="0" applyFill="1" applyBorder="1"/>
    <xf numFmtId="0" fontId="1" fillId="6" borderId="2" xfId="0" applyFont="1" applyFill="1" applyBorder="1"/>
    <xf numFmtId="0" fontId="1" fillId="6" borderId="5" xfId="0" applyFont="1" applyFill="1" applyBorder="1"/>
    <xf numFmtId="9" fontId="0" fillId="6" borderId="2" xfId="0" applyNumberFormat="1" applyFill="1" applyBorder="1"/>
    <xf numFmtId="0" fontId="0" fillId="6" borderId="1" xfId="0" applyFill="1" applyBorder="1" applyAlignment="1">
      <alignment horizontal="right"/>
    </xf>
    <xf numFmtId="0" fontId="0" fillId="6" borderId="8" xfId="0" applyFill="1" applyBorder="1"/>
    <xf numFmtId="0" fontId="10" fillId="6" borderId="0" xfId="0" applyFont="1" applyFill="1"/>
    <xf numFmtId="0" fontId="1" fillId="6" borderId="0" xfId="0" applyFont="1" applyFill="1" applyAlignment="1">
      <alignment horizontal="right"/>
    </xf>
    <xf numFmtId="0" fontId="0" fillId="6" borderId="10" xfId="0" applyFill="1" applyBorder="1" applyAlignment="1">
      <alignment wrapText="1"/>
    </xf>
    <xf numFmtId="0" fontId="0" fillId="6" borderId="10" xfId="0" applyFill="1" applyBorder="1"/>
    <xf numFmtId="0" fontId="1" fillId="6" borderId="8" xfId="0" applyFont="1" applyFill="1" applyBorder="1"/>
    <xf numFmtId="0" fontId="16" fillId="6" borderId="0" xfId="0" applyFont="1" applyFill="1"/>
    <xf numFmtId="0" fontId="2" fillId="3" borderId="0" xfId="0" applyFont="1" applyFill="1"/>
    <xf numFmtId="0" fontId="13" fillId="3" borderId="0" xfId="0" applyFont="1" applyFill="1" applyAlignment="1">
      <alignment horizontal="left" vertical="center" indent="4"/>
    </xf>
    <xf numFmtId="0" fontId="0" fillId="3" borderId="0" xfId="0" applyFill="1" applyAlignment="1">
      <alignment wrapText="1"/>
    </xf>
    <xf numFmtId="9" fontId="0" fillId="0" borderId="0" xfId="0" applyNumberFormat="1"/>
    <xf numFmtId="0" fontId="15" fillId="0" borderId="6" xfId="0" applyFont="1" applyBorder="1"/>
    <xf numFmtId="0" fontId="15" fillId="0" borderId="10" xfId="0" applyFont="1" applyBorder="1"/>
    <xf numFmtId="0" fontId="0" fillId="0" borderId="7" xfId="0" applyBorder="1"/>
    <xf numFmtId="0" fontId="0" fillId="6" borderId="14" xfId="0" applyFill="1" applyBorder="1"/>
    <xf numFmtId="0" fontId="0" fillId="6" borderId="15" xfId="0" applyFill="1" applyBorder="1"/>
    <xf numFmtId="0" fontId="0" fillId="6" borderId="13" xfId="0" applyFill="1" applyBorder="1"/>
    <xf numFmtId="0" fontId="1" fillId="6" borderId="12" xfId="0" applyFont="1" applyFill="1" applyBorder="1" applyAlignment="1">
      <alignment horizontal="right"/>
    </xf>
    <xf numFmtId="0" fontId="1" fillId="6" borderId="15" xfId="0" applyFont="1" applyFill="1" applyBorder="1" applyAlignment="1">
      <alignment horizontal="right"/>
    </xf>
    <xf numFmtId="0" fontId="17" fillId="6" borderId="0" xfId="0" applyFont="1" applyFill="1"/>
    <xf numFmtId="0" fontId="18" fillId="6" borderId="0" xfId="0" applyFont="1" applyFill="1"/>
    <xf numFmtId="0" fontId="18" fillId="6" borderId="0" xfId="0" applyFont="1" applyFill="1" applyAlignment="1">
      <alignment wrapText="1"/>
    </xf>
    <xf numFmtId="0" fontId="1" fillId="6" borderId="9" xfId="0" applyFont="1" applyFill="1" applyBorder="1"/>
    <xf numFmtId="0" fontId="11" fillId="6" borderId="0" xfId="0" applyFont="1" applyFill="1"/>
    <xf numFmtId="0" fontId="11" fillId="6" borderId="1" xfId="0" applyFont="1" applyFill="1" applyBorder="1"/>
    <xf numFmtId="0" fontId="12" fillId="6" borderId="0" xfId="0" applyFont="1" applyFill="1"/>
    <xf numFmtId="0" fontId="2" fillId="3" borderId="0" xfId="0" quotePrefix="1" applyFont="1" applyFill="1"/>
    <xf numFmtId="0" fontId="0" fillId="0" borderId="1" xfId="0" applyBorder="1" applyAlignment="1">
      <alignment horizontal="right"/>
    </xf>
    <xf numFmtId="0" fontId="0" fillId="5" borderId="0" xfId="0" applyFill="1"/>
    <xf numFmtId="0" fontId="0" fillId="0" borderId="0" xfId="0" applyAlignment="1">
      <alignment horizontal="left"/>
    </xf>
    <xf numFmtId="0" fontId="15" fillId="0" borderId="0" xfId="0" applyFont="1"/>
    <xf numFmtId="0" fontId="6" fillId="0" borderId="0" xfId="0" applyFont="1"/>
    <xf numFmtId="0" fontId="0" fillId="2" borderId="0" xfId="0" applyFill="1" applyProtection="1">
      <protection locked="0"/>
    </xf>
    <xf numFmtId="0" fontId="3" fillId="10" borderId="0" xfId="0" applyFont="1" applyFill="1"/>
    <xf numFmtId="0" fontId="1" fillId="0" borderId="0" xfId="0" applyFont="1" applyAlignment="1">
      <alignment horizontal="left"/>
    </xf>
    <xf numFmtId="0" fontId="1" fillId="6" borderId="6" xfId="0" applyFont="1" applyFill="1" applyBorder="1"/>
    <xf numFmtId="0" fontId="1" fillId="6" borderId="10" xfId="0" applyFont="1" applyFill="1" applyBorder="1"/>
    <xf numFmtId="0" fontId="8" fillId="2" borderId="16" xfId="0" applyFont="1" applyFill="1" applyBorder="1" applyAlignment="1" applyProtection="1">
      <alignment vertical="center" wrapText="1"/>
      <protection locked="0"/>
    </xf>
    <xf numFmtId="0" fontId="23" fillId="0" borderId="0" xfId="0" applyFont="1"/>
    <xf numFmtId="0" fontId="9" fillId="0" borderId="0" xfId="1" applyAlignment="1">
      <alignment horizontal="left" indent="2"/>
    </xf>
    <xf numFmtId="0" fontId="8" fillId="2" borderId="6" xfId="0" applyFont="1" applyFill="1" applyBorder="1" applyAlignment="1" applyProtection="1">
      <alignment vertical="center" wrapText="1"/>
      <protection locked="0"/>
    </xf>
    <xf numFmtId="0" fontId="25" fillId="2" borderId="5" xfId="0" applyFont="1" applyFill="1" applyBorder="1" applyAlignment="1" applyProtection="1">
      <alignment vertical="center" wrapText="1"/>
      <protection locked="0"/>
    </xf>
    <xf numFmtId="0" fontId="0" fillId="6" borderId="0" xfId="0" applyFill="1" applyAlignment="1">
      <alignment horizontal="left" vertical="center" wrapText="1" indent="2"/>
    </xf>
    <xf numFmtId="0" fontId="15" fillId="6" borderId="0" xfId="0" applyFont="1" applyFill="1"/>
    <xf numFmtId="0" fontId="0" fillId="6" borderId="0" xfId="0" applyFill="1" applyAlignment="1">
      <alignment horizontal="left" vertical="center"/>
    </xf>
    <xf numFmtId="0" fontId="1" fillId="0" borderId="1" xfId="0" applyFont="1" applyBorder="1" applyAlignment="1">
      <alignment horizontal="left"/>
    </xf>
    <xf numFmtId="0" fontId="27" fillId="6" borderId="0" xfId="0" applyFont="1" applyFill="1"/>
    <xf numFmtId="0" fontId="26" fillId="6" borderId="0" xfId="1" applyFont="1" applyFill="1"/>
    <xf numFmtId="0" fontId="0" fillId="11" borderId="21" xfId="0" applyFill="1" applyBorder="1"/>
    <xf numFmtId="0" fontId="0" fillId="11" borderId="22" xfId="0" applyFill="1" applyBorder="1"/>
    <xf numFmtId="0" fontId="29" fillId="11" borderId="18" xfId="0" applyFont="1" applyFill="1" applyBorder="1"/>
    <xf numFmtId="0" fontId="0" fillId="11" borderId="23" xfId="0" applyFill="1" applyBorder="1"/>
    <xf numFmtId="0" fontId="20" fillId="11" borderId="23" xfId="0" applyFont="1" applyFill="1" applyBorder="1"/>
    <xf numFmtId="0" fontId="30" fillId="11" borderId="23" xfId="0" applyFont="1" applyFill="1" applyBorder="1"/>
    <xf numFmtId="0" fontId="0" fillId="11" borderId="24" xfId="0" applyFill="1" applyBorder="1"/>
    <xf numFmtId="0" fontId="15" fillId="0" borderId="0" xfId="0" applyFont="1" applyAlignment="1">
      <alignment wrapText="1"/>
    </xf>
    <xf numFmtId="0" fontId="20" fillId="0" borderId="0" xfId="0" applyFont="1" applyAlignment="1">
      <alignment wrapText="1"/>
    </xf>
    <xf numFmtId="0" fontId="4" fillId="6" borderId="0" xfId="0" applyFont="1" applyFill="1"/>
    <xf numFmtId="0" fontId="29" fillId="11" borderId="23" xfId="0" applyFont="1" applyFill="1" applyBorder="1"/>
    <xf numFmtId="0" fontId="11" fillId="0" borderId="0" xfId="0" applyFont="1"/>
    <xf numFmtId="0" fontId="11" fillId="0" borderId="1" xfId="0" applyFont="1" applyBorder="1"/>
    <xf numFmtId="0" fontId="11" fillId="0" borderId="0" xfId="0" applyFont="1" applyAlignment="1">
      <alignment vertical="top"/>
    </xf>
    <xf numFmtId="0" fontId="9" fillId="0" borderId="0" xfId="1" applyBorder="1" applyAlignment="1">
      <alignment horizontal="left" vertical="center" wrapText="1"/>
    </xf>
    <xf numFmtId="0" fontId="0" fillId="2" borderId="10" xfId="0" applyFill="1" applyBorder="1" applyAlignment="1" applyProtection="1">
      <alignment vertical="center" wrapText="1"/>
      <protection locked="0"/>
    </xf>
    <xf numFmtId="0" fontId="1" fillId="12" borderId="0" xfId="3" applyFont="1"/>
    <xf numFmtId="0" fontId="1" fillId="12" borderId="0" xfId="3" applyFont="1" applyAlignment="1">
      <alignment vertical="center"/>
    </xf>
    <xf numFmtId="0" fontId="12" fillId="0" borderId="0" xfId="0" applyFont="1"/>
    <xf numFmtId="0" fontId="1" fillId="0" borderId="0" xfId="0" applyFont="1" applyAlignment="1">
      <alignment wrapText="1"/>
    </xf>
    <xf numFmtId="0" fontId="9" fillId="0" borderId="5" xfId="1" applyBorder="1" applyAlignment="1">
      <alignment wrapText="1"/>
    </xf>
    <xf numFmtId="0" fontId="0" fillId="2" borderId="5" xfId="0" applyFill="1" applyBorder="1" applyAlignment="1" applyProtection="1">
      <alignment horizontal="right"/>
      <protection locked="0"/>
    </xf>
    <xf numFmtId="0" fontId="0" fillId="2" borderId="5" xfId="0" applyFill="1" applyBorder="1" applyProtection="1">
      <protection locked="0"/>
    </xf>
    <xf numFmtId="0" fontId="14" fillId="2" borderId="5" xfId="0" applyFont="1" applyFill="1" applyBorder="1" applyAlignment="1" applyProtection="1">
      <alignment horizontal="right"/>
      <protection locked="0"/>
    </xf>
    <xf numFmtId="0" fontId="20" fillId="9" borderId="5" xfId="0" applyFont="1" applyFill="1" applyBorder="1" applyProtection="1">
      <protection locked="0"/>
    </xf>
    <xf numFmtId="0" fontId="20" fillId="9" borderId="5" xfId="0" applyFont="1" applyFill="1" applyBorder="1" applyAlignment="1" applyProtection="1">
      <alignment horizontal="right"/>
      <protection locked="0"/>
    </xf>
    <xf numFmtId="0" fontId="33" fillId="4" borderId="0" xfId="0" applyFont="1" applyFill="1"/>
    <xf numFmtId="0" fontId="0" fillId="6" borderId="0" xfId="0" applyFill="1" applyAlignment="1">
      <alignment horizontal="left"/>
    </xf>
    <xf numFmtId="0" fontId="31" fillId="6" borderId="1" xfId="0" applyFont="1" applyFill="1" applyBorder="1"/>
    <xf numFmtId="9" fontId="1" fillId="6" borderId="1" xfId="2" applyFont="1" applyFill="1" applyBorder="1"/>
    <xf numFmtId="9" fontId="1" fillId="6" borderId="0" xfId="2" applyFont="1" applyFill="1"/>
    <xf numFmtId="0" fontId="35" fillId="0" borderId="0" xfId="0" applyFont="1"/>
    <xf numFmtId="0" fontId="36" fillId="6" borderId="0" xfId="0" applyFont="1" applyFill="1"/>
    <xf numFmtId="14" fontId="36" fillId="6" borderId="0" xfId="0" applyNumberFormat="1" applyFont="1" applyFill="1"/>
    <xf numFmtId="15" fontId="15" fillId="6" borderId="0" xfId="0" applyNumberFormat="1" applyFont="1" applyFill="1"/>
    <xf numFmtId="0" fontId="15" fillId="3" borderId="0" xfId="0" applyFont="1" applyFill="1"/>
    <xf numFmtId="14" fontId="36" fillId="3" borderId="0" xfId="0" applyNumberFormat="1" applyFont="1" applyFill="1"/>
    <xf numFmtId="0" fontId="1" fillId="6" borderId="0" xfId="0" applyFont="1" applyFill="1" applyAlignment="1">
      <alignment wrapText="1"/>
    </xf>
    <xf numFmtId="0" fontId="0" fillId="6" borderId="0" xfId="0" applyFill="1" applyAlignment="1">
      <alignment horizontal="left" wrapText="1"/>
    </xf>
    <xf numFmtId="0" fontId="11" fillId="6" borderId="0" xfId="0" applyFont="1" applyFill="1" applyAlignment="1">
      <alignment horizontal="center"/>
    </xf>
    <xf numFmtId="0" fontId="19" fillId="0" borderId="0" xfId="0" applyFont="1"/>
    <xf numFmtId="0" fontId="33" fillId="0" borderId="0" xfId="0" applyFont="1"/>
    <xf numFmtId="0" fontId="3" fillId="0" borderId="0" xfId="0" applyFont="1"/>
    <xf numFmtId="0" fontId="11" fillId="6" borderId="0" xfId="0" applyFont="1" applyFill="1" applyAlignment="1">
      <alignment vertical="top"/>
    </xf>
    <xf numFmtId="0" fontId="17" fillId="5" borderId="5" xfId="0" applyFont="1" applyFill="1" applyBorder="1"/>
    <xf numFmtId="0" fontId="19" fillId="0" borderId="5" xfId="0" applyFont="1" applyBorder="1" applyAlignment="1">
      <alignment wrapText="1"/>
    </xf>
    <xf numFmtId="0" fontId="20" fillId="0" borderId="5" xfId="0" applyFont="1" applyBorder="1" applyAlignment="1">
      <alignment wrapText="1"/>
    </xf>
    <xf numFmtId="0" fontId="11" fillId="6" borderId="0" xfId="0" applyFont="1" applyFill="1" applyAlignment="1">
      <alignment horizontal="left" vertical="top"/>
    </xf>
    <xf numFmtId="0" fontId="0" fillId="6" borderId="25" xfId="0" applyFill="1" applyBorder="1"/>
    <xf numFmtId="0" fontId="0" fillId="6" borderId="25" xfId="0" applyFill="1" applyBorder="1" applyAlignment="1">
      <alignment horizontal="left"/>
    </xf>
    <xf numFmtId="0" fontId="1" fillId="6" borderId="25" xfId="0" applyFont="1" applyFill="1" applyBorder="1"/>
    <xf numFmtId="0" fontId="0" fillId="0" borderId="25" xfId="0" applyBorder="1"/>
    <xf numFmtId="14" fontId="0" fillId="6" borderId="1" xfId="0" applyNumberFormat="1" applyFill="1" applyBorder="1"/>
    <xf numFmtId="0" fontId="0" fillId="6" borderId="26" xfId="0" applyFill="1" applyBorder="1"/>
    <xf numFmtId="0" fontId="37" fillId="6" borderId="0" xfId="0" applyFont="1" applyFill="1" applyAlignment="1">
      <alignment horizontal="left"/>
    </xf>
    <xf numFmtId="0" fontId="4" fillId="6" borderId="0" xfId="0" applyFont="1" applyFill="1" applyAlignment="1">
      <alignment vertical="top"/>
    </xf>
    <xf numFmtId="0" fontId="1" fillId="6" borderId="9" xfId="0" applyFont="1" applyFill="1" applyBorder="1" applyAlignment="1">
      <alignment horizontal="right"/>
    </xf>
    <xf numFmtId="0" fontId="0" fillId="6" borderId="6" xfId="0" applyFill="1" applyBorder="1" applyAlignment="1">
      <alignment horizontal="right" wrapText="1"/>
    </xf>
    <xf numFmtId="0" fontId="0" fillId="6" borderId="10" xfId="0" applyFill="1" applyBorder="1" applyAlignment="1">
      <alignment horizontal="right" wrapText="1"/>
    </xf>
    <xf numFmtId="0" fontId="1" fillId="6" borderId="4" xfId="0" applyFont="1" applyFill="1" applyBorder="1" applyAlignment="1">
      <alignment horizontal="right" wrapText="1"/>
    </xf>
    <xf numFmtId="0" fontId="0" fillId="6" borderId="1" xfId="0" applyFill="1" applyBorder="1" applyAlignment="1">
      <alignment horizontal="right" wrapText="1"/>
    </xf>
    <xf numFmtId="0" fontId="5" fillId="6" borderId="0" xfId="0" applyFont="1" applyFill="1" applyAlignment="1">
      <alignment vertical="center"/>
    </xf>
    <xf numFmtId="0" fontId="0" fillId="13" borderId="0" xfId="0" applyFill="1" applyAlignment="1">
      <alignment wrapText="1"/>
    </xf>
    <xf numFmtId="0" fontId="0" fillId="13" borderId="0" xfId="0" applyFill="1"/>
    <xf numFmtId="0" fontId="1" fillId="6" borderId="0" xfId="0" applyFont="1" applyFill="1" applyAlignment="1">
      <alignment horizontal="left" vertical="center" wrapText="1" indent="2"/>
    </xf>
    <xf numFmtId="0" fontId="15" fillId="0" borderId="10" xfId="0" applyFont="1" applyBorder="1" applyAlignment="1">
      <alignment wrapText="1"/>
    </xf>
    <xf numFmtId="0" fontId="39" fillId="6" borderId="16" xfId="1" applyFont="1" applyFill="1" applyBorder="1" applyAlignment="1">
      <alignment horizontal="center" wrapText="1"/>
    </xf>
    <xf numFmtId="0" fontId="41" fillId="6" borderId="27" xfId="0" applyFont="1" applyFill="1" applyBorder="1" applyAlignment="1">
      <alignment vertical="top" wrapText="1"/>
    </xf>
    <xf numFmtId="0" fontId="20" fillId="6" borderId="27" xfId="0" applyFont="1" applyFill="1" applyBorder="1" applyAlignment="1">
      <alignment horizontal="left" vertical="top" wrapText="1"/>
    </xf>
    <xf numFmtId="0" fontId="0" fillId="11" borderId="0" xfId="0" applyFill="1"/>
    <xf numFmtId="0" fontId="0" fillId="11" borderId="29" xfId="0" applyFill="1" applyBorder="1"/>
    <xf numFmtId="0" fontId="0" fillId="11" borderId="30" xfId="0" applyFill="1" applyBorder="1"/>
    <xf numFmtId="0" fontId="0" fillId="6" borderId="0" xfId="0" applyFill="1" applyAlignment="1">
      <alignment horizontal="left" vertical="top" wrapText="1"/>
    </xf>
    <xf numFmtId="0" fontId="40" fillId="6" borderId="0" xfId="0" applyFont="1" applyFill="1" applyAlignment="1">
      <alignment horizontal="left" vertical="top" wrapText="1"/>
    </xf>
    <xf numFmtId="0" fontId="1" fillId="6" borderId="0" xfId="0" applyFont="1" applyFill="1" applyAlignment="1">
      <alignment horizontal="left" vertical="top" wrapText="1"/>
    </xf>
    <xf numFmtId="0" fontId="11" fillId="11" borderId="24" xfId="0" applyFont="1" applyFill="1" applyBorder="1" applyAlignment="1">
      <alignment vertical="top" wrapText="1"/>
    </xf>
    <xf numFmtId="0" fontId="0" fillId="11" borderId="24" xfId="0" applyFill="1" applyBorder="1" applyAlignment="1">
      <alignment vertical="top" wrapText="1"/>
    </xf>
    <xf numFmtId="0" fontId="11" fillId="11" borderId="19" xfId="0" applyFont="1" applyFill="1" applyBorder="1" applyAlignment="1">
      <alignment vertical="top" wrapText="1"/>
    </xf>
    <xf numFmtId="0" fontId="11" fillId="11" borderId="17" xfId="0" applyFont="1" applyFill="1" applyBorder="1" applyAlignment="1">
      <alignment vertical="top" wrapText="1"/>
    </xf>
    <xf numFmtId="0" fontId="0" fillId="11" borderId="0" xfId="0" applyFill="1" applyAlignment="1">
      <alignment vertical="top" wrapText="1"/>
    </xf>
    <xf numFmtId="0" fontId="11" fillId="11" borderId="0" xfId="0" applyFont="1" applyFill="1" applyAlignment="1">
      <alignment vertical="top" wrapText="1"/>
    </xf>
    <xf numFmtId="0" fontId="9" fillId="6" borderId="0" xfId="1" applyFill="1"/>
    <xf numFmtId="0" fontId="9" fillId="6" borderId="0" xfId="1" applyFill="1" applyBorder="1"/>
    <xf numFmtId="0" fontId="9" fillId="6" borderId="0" xfId="1" applyFill="1" applyAlignment="1">
      <alignment horizontal="left"/>
    </xf>
    <xf numFmtId="0" fontId="33" fillId="4" borderId="0" xfId="0" applyFont="1" applyFill="1" applyAlignment="1">
      <alignment vertical="top"/>
    </xf>
    <xf numFmtId="0" fontId="0" fillId="0" borderId="0" xfId="0" applyAlignment="1">
      <alignment vertical="top"/>
    </xf>
    <xf numFmtId="0" fontId="0" fillId="0" borderId="0" xfId="0" applyAlignment="1">
      <alignment vertical="top" wrapText="1"/>
    </xf>
    <xf numFmtId="0" fontId="1" fillId="0" borderId="0" xfId="0" applyFont="1" applyAlignment="1">
      <alignment vertical="top" wrapText="1"/>
    </xf>
    <xf numFmtId="0" fontId="3" fillId="0" borderId="0" xfId="0" applyFont="1" applyAlignment="1">
      <alignment vertical="top"/>
    </xf>
    <xf numFmtId="0" fontId="1" fillId="6" borderId="0" xfId="0" applyFont="1" applyFill="1" applyAlignment="1">
      <alignment horizontal="left" vertical="center" indent="2"/>
    </xf>
    <xf numFmtId="0" fontId="1" fillId="6" borderId="0" xfId="0" applyFont="1" applyFill="1" applyAlignment="1">
      <alignment vertical="top" wrapText="1"/>
    </xf>
    <xf numFmtId="0" fontId="9" fillId="0" borderId="0" xfId="1" applyAlignment="1">
      <alignment wrapText="1"/>
    </xf>
    <xf numFmtId="0" fontId="9" fillId="0" borderId="5" xfId="1" applyFill="1" applyBorder="1" applyAlignment="1">
      <alignment wrapText="1"/>
    </xf>
    <xf numFmtId="0" fontId="9" fillId="0" borderId="0" xfId="1" applyAlignment="1">
      <alignment horizontal="right"/>
    </xf>
    <xf numFmtId="0" fontId="38" fillId="6" borderId="0" xfId="0" applyFont="1" applyFill="1" applyAlignment="1">
      <alignment horizontal="left"/>
    </xf>
    <xf numFmtId="0" fontId="17" fillId="0" borderId="0" xfId="0" applyFont="1"/>
    <xf numFmtId="0" fontId="22" fillId="2" borderId="0" xfId="0" applyFont="1" applyFill="1" applyProtection="1">
      <protection locked="0"/>
    </xf>
    <xf numFmtId="3" fontId="22" fillId="2" borderId="0" xfId="0" applyNumberFormat="1" applyFont="1" applyFill="1" applyProtection="1">
      <protection locked="0"/>
    </xf>
    <xf numFmtId="3" fontId="22" fillId="2" borderId="1" xfId="0" applyNumberFormat="1" applyFont="1" applyFill="1" applyBorder="1" applyProtection="1">
      <protection locked="0"/>
    </xf>
    <xf numFmtId="0" fontId="24" fillId="2" borderId="0" xfId="0" applyFont="1" applyFill="1" applyProtection="1">
      <protection locked="0"/>
    </xf>
    <xf numFmtId="15" fontId="15" fillId="2" borderId="0" xfId="0" applyNumberFormat="1" applyFont="1" applyFill="1" applyProtection="1">
      <protection locked="0"/>
    </xf>
    <xf numFmtId="0" fontId="2" fillId="6" borderId="1" xfId="0" applyFont="1" applyFill="1" applyBorder="1"/>
    <xf numFmtId="0" fontId="5" fillId="0" borderId="0" xfId="0" applyFont="1" applyAlignment="1">
      <alignment horizontal="right"/>
    </xf>
    <xf numFmtId="0" fontId="14" fillId="0" borderId="0" xfId="0" applyFont="1" applyAlignment="1">
      <alignment horizontal="right"/>
    </xf>
    <xf numFmtId="0" fontId="17" fillId="11" borderId="28" xfId="0" applyFont="1" applyFill="1" applyBorder="1" applyAlignment="1" applyProtection="1">
      <alignment horizontal="center"/>
      <protection locked="0"/>
    </xf>
    <xf numFmtId="0" fontId="15" fillId="0" borderId="0" xfId="0" applyFont="1" applyAlignment="1">
      <alignment horizontal="left" vertical="top" wrapText="1"/>
    </xf>
    <xf numFmtId="0" fontId="0" fillId="2" borderId="10" xfId="0" applyFill="1" applyBorder="1" applyAlignment="1" applyProtection="1">
      <alignment horizontal="center"/>
      <protection locked="0"/>
    </xf>
    <xf numFmtId="0" fontId="0" fillId="2" borderId="6" xfId="0" applyFill="1" applyBorder="1" applyAlignment="1" applyProtection="1">
      <alignment horizontal="center"/>
      <protection locked="0"/>
    </xf>
    <xf numFmtId="0" fontId="0" fillId="2" borderId="16" xfId="0" applyFill="1" applyBorder="1" applyAlignment="1" applyProtection="1">
      <alignment horizontal="center"/>
      <protection locked="0"/>
    </xf>
    <xf numFmtId="0" fontId="28" fillId="11" borderId="18" xfId="0" applyFont="1" applyFill="1" applyBorder="1" applyAlignment="1">
      <alignment horizontal="left" vertical="center" wrapText="1"/>
    </xf>
    <xf numFmtId="0" fontId="28" fillId="11" borderId="17" xfId="0" applyFont="1" applyFill="1" applyBorder="1" applyAlignment="1">
      <alignment horizontal="left" vertical="center" wrapText="1"/>
    </xf>
    <xf numFmtId="0" fontId="28" fillId="11" borderId="19" xfId="0" applyFont="1" applyFill="1" applyBorder="1" applyAlignment="1">
      <alignment horizontal="left" vertical="center" wrapText="1"/>
    </xf>
    <xf numFmtId="0" fontId="28" fillId="11" borderId="21" xfId="0" applyFont="1" applyFill="1" applyBorder="1" applyAlignment="1">
      <alignment horizontal="left" vertical="center" wrapText="1"/>
    </xf>
    <xf numFmtId="0" fontId="28" fillId="11" borderId="20" xfId="0" applyFont="1" applyFill="1" applyBorder="1" applyAlignment="1">
      <alignment horizontal="left" vertical="center" wrapText="1"/>
    </xf>
    <xf numFmtId="0" fontId="28" fillId="11" borderId="22" xfId="0" applyFont="1" applyFill="1" applyBorder="1" applyAlignment="1">
      <alignment horizontal="left" vertical="center" wrapText="1"/>
    </xf>
    <xf numFmtId="0" fontId="0" fillId="6" borderId="0" xfId="0" applyFill="1" applyAlignment="1">
      <alignment horizontal="left" wrapText="1"/>
    </xf>
    <xf numFmtId="0" fontId="34" fillId="6" borderId="0" xfId="0" applyFont="1" applyFill="1" applyAlignment="1">
      <alignment horizontal="left"/>
    </xf>
    <xf numFmtId="0" fontId="11" fillId="6" borderId="0" xfId="0" applyFont="1" applyFill="1" applyAlignment="1">
      <alignment horizontal="left"/>
    </xf>
    <xf numFmtId="0" fontId="0" fillId="6" borderId="0" xfId="0" applyFill="1" applyAlignment="1">
      <alignment horizontal="left" vertical="center" wrapText="1"/>
    </xf>
    <xf numFmtId="0" fontId="1" fillId="6" borderId="0" xfId="0" applyFont="1" applyFill="1" applyAlignment="1">
      <alignment horizontal="left" vertical="center" wrapText="1" indent="2"/>
    </xf>
    <xf numFmtId="0" fontId="0" fillId="6" borderId="0" xfId="0" applyFill="1" applyAlignment="1">
      <alignment horizontal="left" vertical="center" wrapText="1" indent="2"/>
    </xf>
    <xf numFmtId="0" fontId="0" fillId="6" borderId="0" xfId="0" applyFill="1" applyAlignment="1">
      <alignment vertical="top" wrapText="1"/>
    </xf>
    <xf numFmtId="0" fontId="0" fillId="6" borderId="0" xfId="0" applyFill="1" applyAlignment="1">
      <alignment vertical="top"/>
    </xf>
    <xf numFmtId="0" fontId="0" fillId="6" borderId="0" xfId="0" applyFill="1" applyAlignment="1">
      <alignment wrapText="1"/>
    </xf>
  </cellXfs>
  <cellStyles count="4">
    <cellStyle name="20% - Accent6" xfId="3" builtinId="50"/>
    <cellStyle name="Hyperlink" xfId="1" builtinId="8"/>
    <cellStyle name="Normal" xfId="0" builtinId="0"/>
    <cellStyle name="Percent" xfId="2" builtinId="5"/>
  </cellStyles>
  <dxfs count="6">
    <dxf>
      <font>
        <color theme="1"/>
      </font>
      <fill>
        <patternFill>
          <bgColor theme="1"/>
        </patternFill>
      </fill>
    </dxf>
    <dxf>
      <font>
        <color rgb="FF000000"/>
      </font>
      <fill>
        <patternFill patternType="solid">
          <fgColor indexed="64"/>
          <bgColor rgb="FF000000"/>
        </patternFill>
      </fill>
    </dxf>
    <dxf>
      <font>
        <color rgb="FF000000"/>
      </font>
      <fill>
        <patternFill patternType="solid">
          <fgColor indexed="64"/>
          <bgColor rgb="FF000000"/>
        </patternFill>
      </fill>
    </dxf>
    <dxf>
      <font>
        <color theme="1"/>
      </font>
      <fill>
        <patternFill>
          <bgColor theme="1"/>
        </patternFill>
      </fill>
    </dxf>
    <dxf>
      <font>
        <color theme="1"/>
      </font>
      <fill>
        <patternFill>
          <bgColor theme="1"/>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0">
    <wetp:webextensionref xmlns:r="http://schemas.openxmlformats.org/officeDocument/2006/relationships" r:id="rId1"/>
  </wetp:taskpane>
</wetp:taskpanes>
</file>

<file path=xl/webextensions/webextension1.xml><?xml version="1.0" encoding="utf-8"?>
<we:webextension xmlns:we="http://schemas.microsoft.com/office/webextensions/webextension/2010/11" id="{4D0CA2FA-BC64-CB42-8C9E-2F69AB740FA1}">
  <we:reference id="wa200009404" version="1.0.0.5" store="en-US" storeType="OMEX"/>
  <we:alternateReferences>
    <we:reference id="wa200009404" version="1.0.0.5" store="" storeType="OMEX"/>
  </we:alternateReferences>
  <we:properties>
    <we:property name="Office.AutoShowTaskpaneWithDocument" value="true"/>
    <we:property name="claude.fileId" value="&quot;5ec4efa5-5972-4f61-917a-6b339a8ddafb&quot;"/>
  </we:properties>
  <we:bindings/>
  <we:snapshot xmlns:r="http://schemas.openxmlformats.org/officeDocument/2006/relationships"/>
  <we:extLst>
    <a:ext xmlns:a="http://schemas.openxmlformats.org/drawingml/2006/main" uri="{D87F86FE-615C-45B5-9D79-34F1136793EB}">
      <we:containsCustomFunctions/>
    </a:ext>
  </we:extLst>
</we:webextension>
</file>

<file path=xl/worksheets/_rels/sheet2.xml.rels><?xml version="1.0" encoding="UTF-8" standalone="yes"?>
<Relationships xmlns="http://schemas.openxmlformats.org/package/2006/relationships"><Relationship Id="rId1" Type="http://schemas.openxmlformats.org/officeDocument/2006/relationships/hyperlink" Target="https://www.huduser.gov/portal/datasets/cp.html"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s://abag.ca.gov/technical-assistance/replacement-housing-webinar-resources" TargetMode="External"/><Relationship Id="rId7" Type="http://schemas.openxmlformats.org/officeDocument/2006/relationships/hyperlink" Target="https://abag.ca.gov/technical-assistance/replacement-housing-webinar-resources" TargetMode="External"/><Relationship Id="rId2" Type="http://schemas.openxmlformats.org/officeDocument/2006/relationships/hyperlink" Target="https://abag.ca.gov/technical-assistance/replacement-housing-webinar-resources" TargetMode="External"/><Relationship Id="rId1" Type="http://schemas.openxmlformats.org/officeDocument/2006/relationships/hyperlink" Target="https://abag.ca.gov/tools-resources/digital-library/guide-state-replacement-housing-requirements-05072025pdf" TargetMode="External"/><Relationship Id="rId6" Type="http://schemas.openxmlformats.org/officeDocument/2006/relationships/hyperlink" Target="https://abag.ca.gov/technical-assistance/replacement-housing-webinar-resources" TargetMode="External"/><Relationship Id="rId5" Type="http://schemas.openxmlformats.org/officeDocument/2006/relationships/hyperlink" Target="https://abag.ca.gov/technical-assistance/replacement-housing-webinar-resources" TargetMode="External"/><Relationship Id="rId4" Type="http://schemas.openxmlformats.org/officeDocument/2006/relationships/hyperlink" Target="https://abag.ca.gov/technical-assistance/replacement-housing-webinar-resource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5F536B-5A7C-4B4D-9062-3B80E7415599}">
  <dimension ref="B1:G56"/>
  <sheetViews>
    <sheetView tabSelected="1" topLeftCell="A21" zoomScale="130" zoomScaleNormal="130" workbookViewId="0">
      <selection activeCell="C2" sqref="C2"/>
    </sheetView>
  </sheetViews>
  <sheetFormatPr defaultColWidth="10.83203125" defaultRowHeight="15.5"/>
  <cols>
    <col min="1" max="2" width="10.83203125" style="14"/>
    <col min="3" max="3" width="91.6640625" style="14" customWidth="1"/>
    <col min="4" max="5" width="10.83203125" style="14"/>
    <col min="6" max="7" width="10.83203125" style="14" hidden="1" customWidth="1"/>
    <col min="8" max="16384" width="10.83203125" style="14"/>
  </cols>
  <sheetData>
    <row r="1" spans="2:7">
      <c r="F1" s="14" t="s">
        <v>0</v>
      </c>
      <c r="G1" s="126">
        <v>46452</v>
      </c>
    </row>
    <row r="2" spans="2:7" ht="26">
      <c r="B2" s="90" t="s">
        <v>228</v>
      </c>
    </row>
    <row r="3" spans="2:7" ht="16" thickBot="1"/>
    <row r="4" spans="2:7" ht="21">
      <c r="B4" s="94" t="s">
        <v>1</v>
      </c>
      <c r="C4" s="170"/>
      <c r="D4" s="169"/>
      <c r="F4"/>
      <c r="G4"/>
    </row>
    <row r="5" spans="2:7">
      <c r="B5" s="95"/>
      <c r="C5" s="161"/>
      <c r="D5" s="98"/>
      <c r="F5"/>
      <c r="G5"/>
    </row>
    <row r="6" spans="2:7" ht="31">
      <c r="B6" s="96"/>
      <c r="C6" s="171" t="s">
        <v>234</v>
      </c>
      <c r="D6" s="168"/>
      <c r="F6"/>
      <c r="G6"/>
    </row>
    <row r="7" spans="2:7">
      <c r="B7" s="95"/>
      <c r="C7" s="161"/>
      <c r="D7" s="98"/>
      <c r="F7"/>
      <c r="G7"/>
    </row>
    <row r="8" spans="2:7" ht="31">
      <c r="B8" s="96"/>
      <c r="C8" s="171" t="s">
        <v>2</v>
      </c>
      <c r="D8" s="168"/>
      <c r="F8"/>
      <c r="G8"/>
    </row>
    <row r="9" spans="2:7">
      <c r="B9" s="96"/>
      <c r="C9" s="171" t="s">
        <v>235</v>
      </c>
      <c r="D9" s="168"/>
      <c r="F9"/>
      <c r="G9"/>
    </row>
    <row r="10" spans="2:7" ht="17" customHeight="1">
      <c r="B10" s="96"/>
      <c r="C10" s="171" t="s">
        <v>3</v>
      </c>
      <c r="D10" s="168"/>
      <c r="F10"/>
      <c r="G10"/>
    </row>
    <row r="11" spans="2:7" ht="31">
      <c r="B11" s="96"/>
      <c r="C11" s="171" t="s">
        <v>4</v>
      </c>
      <c r="D11" s="168"/>
      <c r="F11"/>
      <c r="G11"/>
    </row>
    <row r="12" spans="2:7">
      <c r="B12" s="96"/>
      <c r="C12" s="171" t="s">
        <v>227</v>
      </c>
      <c r="D12" s="168"/>
      <c r="F12"/>
      <c r="G12"/>
    </row>
    <row r="13" spans="2:7" ht="31">
      <c r="B13" s="95"/>
      <c r="C13" s="171" t="s">
        <v>240</v>
      </c>
      <c r="D13" s="168"/>
      <c r="F13"/>
      <c r="G13"/>
    </row>
    <row r="14" spans="2:7" ht="42">
      <c r="B14" s="102"/>
      <c r="C14" s="172" t="s">
        <v>5</v>
      </c>
      <c r="D14" s="167"/>
      <c r="F14"/>
      <c r="G14"/>
    </row>
    <row r="15" spans="2:7" ht="20" customHeight="1" thickBot="1">
      <c r="B15" s="97"/>
      <c r="C15" s="162"/>
      <c r="D15" s="167"/>
      <c r="F15"/>
      <c r="G15"/>
    </row>
    <row r="16" spans="2:7" ht="30" customHeight="1" thickBot="1">
      <c r="B16" s="97"/>
      <c r="C16" s="196"/>
      <c r="D16" s="167"/>
      <c r="F16"/>
      <c r="G16"/>
    </row>
    <row r="17" spans="2:7" ht="16" thickBot="1">
      <c r="B17" s="92"/>
      <c r="C17" s="163"/>
      <c r="D17" s="93"/>
      <c r="F17"/>
      <c r="G17"/>
    </row>
    <row r="18" spans="2:7">
      <c r="B18" s="125"/>
      <c r="C18" s="124"/>
    </row>
    <row r="20" spans="2:7" ht="21">
      <c r="B20" s="67" t="s">
        <v>6</v>
      </c>
    </row>
    <row r="21" spans="2:7" ht="77.5">
      <c r="C21" s="164" t="s">
        <v>7</v>
      </c>
    </row>
    <row r="23" spans="2:7">
      <c r="C23" t="s">
        <v>241</v>
      </c>
    </row>
    <row r="25" spans="2:7" ht="21">
      <c r="B25" s="67" t="s">
        <v>8</v>
      </c>
    </row>
    <row r="27" spans="2:7" ht="48" customHeight="1">
      <c r="C27" s="182" t="s">
        <v>205</v>
      </c>
    </row>
    <row r="28" spans="2:7" ht="36" customHeight="1">
      <c r="C28" s="164" t="s">
        <v>9</v>
      </c>
    </row>
    <row r="29" spans="2:7" ht="11" customHeight="1"/>
    <row r="30" spans="2:7" ht="201.5">
      <c r="C30" s="164" t="s">
        <v>233</v>
      </c>
    </row>
    <row r="31" spans="2:7" ht="46.5">
      <c r="C31" s="165" t="s">
        <v>186</v>
      </c>
    </row>
    <row r="33" spans="2:3" ht="62">
      <c r="C33" s="164" t="s">
        <v>10</v>
      </c>
    </row>
    <row r="35" spans="2:3">
      <c r="C35" s="166" t="s">
        <v>11</v>
      </c>
    </row>
    <row r="37" spans="2:3" ht="31">
      <c r="C37" s="166" t="s">
        <v>12</v>
      </c>
    </row>
    <row r="40" spans="2:3">
      <c r="C40" s="87" t="s">
        <v>13</v>
      </c>
    </row>
    <row r="45" spans="2:3" ht="23.5">
      <c r="B45" s="101" t="s">
        <v>14</v>
      </c>
    </row>
    <row r="47" spans="2:3" ht="33" customHeight="1" thickBot="1"/>
    <row r="48" spans="2:3" ht="239" customHeight="1" thickTop="1" thickBot="1">
      <c r="B48" s="159" t="s">
        <v>15</v>
      </c>
      <c r="C48" s="160" t="s">
        <v>217</v>
      </c>
    </row>
    <row r="49" spans="2:3" ht="47.5" thickTop="1" thickBot="1">
      <c r="B49" s="159" t="s">
        <v>16</v>
      </c>
      <c r="C49" s="160" t="s">
        <v>17</v>
      </c>
    </row>
    <row r="50" spans="2:3" ht="109.5" thickTop="1" thickBot="1">
      <c r="B50" s="159" t="s">
        <v>18</v>
      </c>
      <c r="C50" s="160" t="s">
        <v>174</v>
      </c>
    </row>
    <row r="51" spans="2:3" ht="94" thickTop="1" thickBot="1">
      <c r="B51" s="159" t="s">
        <v>19</v>
      </c>
      <c r="C51" s="160" t="s">
        <v>20</v>
      </c>
    </row>
    <row r="52" spans="2:3" ht="63" thickTop="1" thickBot="1">
      <c r="B52" s="159" t="s">
        <v>21</v>
      </c>
      <c r="C52" s="160" t="s">
        <v>175</v>
      </c>
    </row>
    <row r="53" spans="2:3" ht="32" thickTop="1" thickBot="1">
      <c r="B53" s="159" t="s">
        <v>22</v>
      </c>
      <c r="C53" s="160" t="s">
        <v>218</v>
      </c>
    </row>
    <row r="54" spans="2:3" ht="105" customHeight="1" thickTop="1" thickBot="1">
      <c r="B54" s="159" t="s">
        <v>23</v>
      </c>
      <c r="C54" s="160" t="s">
        <v>24</v>
      </c>
    </row>
    <row r="55" spans="2:3" ht="32" thickTop="1" thickBot="1">
      <c r="B55" s="159" t="s">
        <v>25</v>
      </c>
      <c r="C55" s="160" t="s">
        <v>26</v>
      </c>
    </row>
    <row r="56" spans="2:3" ht="16" thickTop="1">
      <c r="C56" s="100"/>
    </row>
  </sheetData>
  <sheetProtection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E0F6FC-3593-D240-84C0-D831E27D06DE}">
  <dimension ref="A1:J29"/>
  <sheetViews>
    <sheetView showGridLines="0" zoomScale="140" zoomScaleNormal="140" workbookViewId="0">
      <selection activeCell="C2" sqref="C2:I2"/>
    </sheetView>
  </sheetViews>
  <sheetFormatPr defaultColWidth="11" defaultRowHeight="15.5"/>
  <cols>
    <col min="2" max="2" width="14.5" customWidth="1"/>
    <col min="3" max="3" width="44.33203125" customWidth="1"/>
  </cols>
  <sheetData>
    <row r="1" spans="1:10" ht="23.5">
      <c r="A1" s="118" t="s">
        <v>27</v>
      </c>
      <c r="B1" s="12"/>
      <c r="C1" s="12"/>
      <c r="D1" s="12"/>
      <c r="E1" s="12"/>
      <c r="F1" s="12"/>
      <c r="G1" s="12"/>
      <c r="H1" s="12"/>
      <c r="I1" s="12"/>
      <c r="J1" s="12"/>
    </row>
    <row r="2" spans="1:10" ht="85" customHeight="1">
      <c r="A2" s="105" t="s">
        <v>28</v>
      </c>
      <c r="C2" s="197" t="s">
        <v>29</v>
      </c>
      <c r="D2" s="197"/>
      <c r="E2" s="197"/>
      <c r="F2" s="197"/>
      <c r="G2" s="197"/>
      <c r="H2" s="197"/>
      <c r="I2" s="197"/>
    </row>
    <row r="4" spans="1:10" ht="21">
      <c r="A4" s="104" t="s">
        <v>230</v>
      </c>
      <c r="B4" s="1"/>
      <c r="C4" s="1"/>
      <c r="D4" s="1"/>
      <c r="E4" s="1"/>
      <c r="F4" s="1"/>
      <c r="G4" s="1"/>
      <c r="H4" s="1"/>
      <c r="I4" s="1"/>
      <c r="J4" s="1"/>
    </row>
    <row r="5" spans="1:10">
      <c r="B5" s="3"/>
    </row>
    <row r="6" spans="1:10">
      <c r="C6" s="27"/>
      <c r="D6" s="28" t="s">
        <v>30</v>
      </c>
    </row>
    <row r="7" spans="1:10">
      <c r="C7" s="29" t="s">
        <v>31</v>
      </c>
      <c r="D7" s="26">
        <f>H23</f>
        <v>0.45245518316445832</v>
      </c>
      <c r="F7" s="74"/>
    </row>
    <row r="8" spans="1:10">
      <c r="C8" s="16" t="s">
        <v>32</v>
      </c>
      <c r="D8" s="30">
        <f>H24</f>
        <v>0.2533125487139517</v>
      </c>
    </row>
    <row r="10" spans="1:10">
      <c r="C10" t="s">
        <v>33</v>
      </c>
      <c r="E10" s="3"/>
    </row>
    <row r="12" spans="1:10" ht="17" customHeight="1"/>
    <row r="13" spans="1:10" ht="21">
      <c r="A13" s="104" t="s">
        <v>34</v>
      </c>
      <c r="B13" s="1"/>
      <c r="C13" s="1"/>
      <c r="D13" s="1"/>
      <c r="E13" s="1"/>
      <c r="F13" s="1"/>
      <c r="G13" s="1"/>
      <c r="H13" s="1"/>
      <c r="I13" s="1"/>
      <c r="J13" s="1"/>
    </row>
    <row r="15" spans="1:10">
      <c r="B15" s="3" t="s">
        <v>35</v>
      </c>
      <c r="C15" s="3" t="s">
        <v>36</v>
      </c>
    </row>
    <row r="16" spans="1:10">
      <c r="C16" s="83" t="s">
        <v>37</v>
      </c>
    </row>
    <row r="18" spans="3:9">
      <c r="C18" s="3" t="s">
        <v>38</v>
      </c>
    </row>
    <row r="19" spans="3:9">
      <c r="H19" t="s">
        <v>39</v>
      </c>
    </row>
    <row r="21" spans="3:9">
      <c r="C21" s="82" t="s">
        <v>40</v>
      </c>
      <c r="D21" s="82" t="s">
        <v>41</v>
      </c>
      <c r="E21" s="82" t="s">
        <v>42</v>
      </c>
      <c r="F21" s="82" t="s">
        <v>43</v>
      </c>
      <c r="G21" s="82"/>
      <c r="H21" s="82" t="s">
        <v>44</v>
      </c>
    </row>
    <row r="22" spans="3:9">
      <c r="C22" s="188" t="s">
        <v>45</v>
      </c>
      <c r="D22" s="189">
        <v>2535</v>
      </c>
      <c r="E22" s="189">
        <v>3710</v>
      </c>
      <c r="F22" s="189">
        <v>6245</v>
      </c>
      <c r="H22" s="14"/>
    </row>
    <row r="23" spans="3:9">
      <c r="C23" s="188" t="s">
        <v>46</v>
      </c>
      <c r="D23" s="189">
        <v>2320</v>
      </c>
      <c r="E23" s="189">
        <v>2095</v>
      </c>
      <c r="F23" s="190">
        <v>4415</v>
      </c>
      <c r="G23" s="1"/>
      <c r="H23" s="121">
        <f>(E22+E23)/E27</f>
        <v>0.45245518316445832</v>
      </c>
      <c r="I23" s="3" t="s">
        <v>47</v>
      </c>
    </row>
    <row r="24" spans="3:9">
      <c r="C24" s="188" t="s">
        <v>48</v>
      </c>
      <c r="D24" s="189">
        <v>4165</v>
      </c>
      <c r="E24" s="189">
        <v>3250</v>
      </c>
      <c r="F24" s="189">
        <v>7415</v>
      </c>
      <c r="H24" s="122">
        <f>(E24)/E27</f>
        <v>0.2533125487139517</v>
      </c>
      <c r="I24" s="3" t="s">
        <v>49</v>
      </c>
    </row>
    <row r="25" spans="3:9">
      <c r="C25" s="188" t="s">
        <v>50</v>
      </c>
      <c r="D25" s="189">
        <v>2745</v>
      </c>
      <c r="E25" s="189">
        <v>1540</v>
      </c>
      <c r="F25" s="189">
        <v>4285</v>
      </c>
    </row>
    <row r="26" spans="3:9">
      <c r="C26" s="188" t="s">
        <v>51</v>
      </c>
      <c r="D26" s="189">
        <v>7610</v>
      </c>
      <c r="E26" s="189">
        <v>2240</v>
      </c>
      <c r="F26" s="189">
        <v>9850</v>
      </c>
    </row>
    <row r="27" spans="3:9">
      <c r="C27" s="188" t="s">
        <v>43</v>
      </c>
      <c r="D27" s="189">
        <v>19375</v>
      </c>
      <c r="E27" s="189">
        <v>12830</v>
      </c>
      <c r="F27" s="189">
        <v>32205</v>
      </c>
    </row>
    <row r="28" spans="3:9">
      <c r="C28" s="76"/>
      <c r="D28" s="76"/>
      <c r="E28" s="76"/>
      <c r="F28" s="76"/>
    </row>
    <row r="29" spans="3:9">
      <c r="C29" s="191" t="s">
        <v>52</v>
      </c>
      <c r="D29" s="192">
        <v>46070</v>
      </c>
      <c r="E29" s="76"/>
      <c r="F29" s="76"/>
    </row>
  </sheetData>
  <sheetProtection sheet="1" objects="1" scenarios="1"/>
  <mergeCells count="1">
    <mergeCell ref="C2:I2"/>
  </mergeCells>
  <hyperlinks>
    <hyperlink ref="C16" r:id="rId1" xr:uid="{04B0932D-26F6-E14A-8A5E-BB17F7CBE73F}"/>
  </hyperlinks>
  <pageMargins left="0.7" right="0.7" top="0.75" bottom="0.75" header="0.3" footer="0.3"/>
  <pageSetup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ACE48A-5496-7644-8F8E-C89D9CC3501C}">
  <dimension ref="A1:BB131"/>
  <sheetViews>
    <sheetView showGridLines="0" topLeftCell="A51" zoomScale="130" zoomScaleNormal="130" workbookViewId="0">
      <selection activeCell="C11" sqref="C11"/>
    </sheetView>
  </sheetViews>
  <sheetFormatPr defaultColWidth="11" defaultRowHeight="15.5" outlineLevelCol="1"/>
  <cols>
    <col min="2" max="2" width="15.1640625" customWidth="1"/>
    <col min="3" max="3" width="12" customWidth="1"/>
    <col min="4" max="4" width="18" customWidth="1"/>
    <col min="5" max="5" width="14.1640625" customWidth="1"/>
    <col min="6" max="6" width="31" customWidth="1"/>
    <col min="7" max="7" width="15.83203125" customWidth="1"/>
    <col min="8" max="8" width="13.1640625" customWidth="1"/>
    <col min="9" max="9" width="31.5" customWidth="1"/>
    <col min="10" max="10" width="6.6640625" customWidth="1"/>
    <col min="11" max="11" width="10.83203125" customWidth="1"/>
    <col min="12" max="12" width="12.6640625" customWidth="1"/>
    <col min="13" max="13" width="10.83203125" hidden="1" customWidth="1"/>
    <col min="14" max="14" width="16.1640625" hidden="1" customWidth="1"/>
    <col min="15" max="15" width="12.33203125" hidden="1" customWidth="1"/>
    <col min="16" max="17" width="10.83203125" hidden="1" customWidth="1"/>
    <col min="18" max="18" width="13" hidden="1" customWidth="1"/>
    <col min="19" max="19" width="12.33203125" hidden="1" customWidth="1"/>
    <col min="20" max="20" width="11" hidden="1" customWidth="1"/>
    <col min="21" max="21" width="14.33203125" hidden="1" customWidth="1"/>
    <col min="22" max="22" width="0" hidden="1" customWidth="1" outlineLevel="1"/>
    <col min="23" max="23" width="0" hidden="1" customWidth="1" collapsed="1"/>
    <col min="28" max="28" width="15.83203125" customWidth="1"/>
    <col min="29" max="29" width="12.1640625" customWidth="1"/>
    <col min="33" max="33" width="14.5" customWidth="1"/>
    <col min="37" max="37" width="15.83203125" customWidth="1"/>
  </cols>
  <sheetData>
    <row r="1" spans="1:9" ht="16" thickBot="1"/>
    <row r="2" spans="1:9" ht="16" customHeight="1">
      <c r="B2" s="201" t="s">
        <v>53</v>
      </c>
      <c r="C2" s="202"/>
      <c r="D2" s="202"/>
      <c r="E2" s="202"/>
      <c r="F2" s="203"/>
      <c r="H2" s="77" t="s">
        <v>239</v>
      </c>
      <c r="I2" s="77"/>
    </row>
    <row r="3" spans="1:9" ht="74" customHeight="1" thickBot="1">
      <c r="B3" s="204"/>
      <c r="C3" s="205"/>
      <c r="D3" s="205"/>
      <c r="E3" s="205"/>
      <c r="F3" s="206"/>
    </row>
    <row r="5" spans="1:9" ht="32" customHeight="1">
      <c r="A5" s="6" t="s">
        <v>229</v>
      </c>
    </row>
    <row r="6" spans="1:9" ht="30" customHeight="1">
      <c r="A6" s="109" t="s">
        <v>54</v>
      </c>
      <c r="B6" s="108"/>
    </row>
    <row r="7" spans="1:9" ht="12" customHeight="1"/>
    <row r="8" spans="1:9" ht="20" customHeight="1">
      <c r="A8" s="103" t="s">
        <v>55</v>
      </c>
    </row>
    <row r="9" spans="1:9" ht="15" customHeight="1">
      <c r="A9" s="6"/>
    </row>
    <row r="10" spans="1:9" ht="15" customHeight="1">
      <c r="A10" s="6"/>
      <c r="C10" s="5" t="s">
        <v>56</v>
      </c>
      <c r="D10" s="107"/>
      <c r="E10" s="84"/>
      <c r="F10" s="81"/>
    </row>
    <row r="11" spans="1:9" ht="15" customHeight="1">
      <c r="A11" s="6"/>
      <c r="C11" s="5" t="s">
        <v>57</v>
      </c>
      <c r="D11" s="107"/>
      <c r="E11" s="84"/>
      <c r="F11" s="81"/>
    </row>
    <row r="12" spans="1:9" ht="15" customHeight="1">
      <c r="A12" s="6"/>
      <c r="D12" s="194"/>
    </row>
    <row r="13" spans="1:9" ht="15" customHeight="1">
      <c r="A13" s="6"/>
      <c r="C13" s="5" t="s">
        <v>58</v>
      </c>
      <c r="D13" s="198"/>
      <c r="E13" s="199"/>
      <c r="F13" s="200"/>
    </row>
    <row r="14" spans="1:9" ht="15" customHeight="1">
      <c r="A14" s="3"/>
      <c r="C14" s="5"/>
    </row>
    <row r="15" spans="1:9" ht="15" customHeight="1">
      <c r="A15" s="6"/>
      <c r="D15" s="185" t="s">
        <v>15</v>
      </c>
      <c r="E15" s="85"/>
      <c r="F15" s="106"/>
    </row>
    <row r="16" spans="1:9" ht="15" customHeight="1">
      <c r="A16" s="6"/>
      <c r="C16" s="5"/>
      <c r="D16" t="s">
        <v>59</v>
      </c>
    </row>
    <row r="17" spans="1:22" ht="17" customHeight="1">
      <c r="C17" s="5"/>
    </row>
    <row r="18" spans="1:22" s="110" customFormat="1" ht="21">
      <c r="A18" s="103" t="s">
        <v>60</v>
      </c>
    </row>
    <row r="19" spans="1:22">
      <c r="K19" s="11"/>
    </row>
    <row r="20" spans="1:22" ht="18.5">
      <c r="B20" s="187" t="s">
        <v>221</v>
      </c>
    </row>
    <row r="21" spans="1:22">
      <c r="B21" s="3" t="s">
        <v>225</v>
      </c>
    </row>
    <row r="22" spans="1:22">
      <c r="B22" s="3"/>
      <c r="C22" t="s">
        <v>223</v>
      </c>
    </row>
    <row r="23" spans="1:22">
      <c r="B23" s="3"/>
      <c r="C23" t="s">
        <v>224</v>
      </c>
    </row>
    <row r="24" spans="1:22">
      <c r="B24" s="3"/>
      <c r="C24" t="s">
        <v>222</v>
      </c>
    </row>
    <row r="25" spans="1:22">
      <c r="B25" s="3" t="s">
        <v>204</v>
      </c>
    </row>
    <row r="27" spans="1:22">
      <c r="B27" s="89" t="s">
        <v>61</v>
      </c>
      <c r="C27" s="13"/>
      <c r="D27" s="1"/>
      <c r="E27" s="1"/>
      <c r="F27" s="1"/>
      <c r="G27" s="1"/>
      <c r="M27" s="1" t="s">
        <v>62</v>
      </c>
      <c r="O27" s="1"/>
      <c r="P27" s="1"/>
      <c r="Q27" s="1"/>
      <c r="R27" s="1"/>
      <c r="S27" s="1"/>
      <c r="T27" s="1"/>
    </row>
    <row r="28" spans="1:22">
      <c r="M28" s="2"/>
      <c r="N28" s="2"/>
      <c r="R28" s="123"/>
    </row>
    <row r="29" spans="1:22" s="4" customFormat="1" ht="77.5">
      <c r="A29" s="99"/>
      <c r="B29" s="183" t="s">
        <v>16</v>
      </c>
      <c r="C29" s="183" t="s">
        <v>18</v>
      </c>
      <c r="D29" s="183" t="s">
        <v>19</v>
      </c>
      <c r="E29" s="183" t="s">
        <v>21</v>
      </c>
      <c r="F29" s="183" t="s">
        <v>22</v>
      </c>
      <c r="G29" s="183" t="s">
        <v>23</v>
      </c>
      <c r="H29" s="183" t="s">
        <v>25</v>
      </c>
      <c r="I29" s="111" t="s">
        <v>203</v>
      </c>
      <c r="J29" s="129"/>
      <c r="K29" s="22"/>
      <c r="L29" s="22"/>
      <c r="M29" s="4" t="s">
        <v>63</v>
      </c>
      <c r="N29" s="4" t="s">
        <v>176</v>
      </c>
      <c r="O29" s="4" t="s">
        <v>65</v>
      </c>
      <c r="P29" s="4" t="s">
        <v>66</v>
      </c>
      <c r="R29" s="4" t="s">
        <v>67</v>
      </c>
      <c r="S29" s="4" t="s">
        <v>68</v>
      </c>
      <c r="T29" s="4" t="s">
        <v>69</v>
      </c>
      <c r="U29" s="111" t="s">
        <v>182</v>
      </c>
      <c r="V29" s="111" t="s">
        <v>185</v>
      </c>
    </row>
    <row r="30" spans="1:22" ht="18.5">
      <c r="B30" s="113"/>
      <c r="C30" s="114"/>
      <c r="D30" s="114"/>
      <c r="E30" s="114"/>
      <c r="F30" s="114"/>
      <c r="G30" s="114"/>
      <c r="H30" s="114"/>
      <c r="I30" s="157" t="str">
        <f>IF(B30="","",IF(R30=TRUE,"Documented Protected Unit - "&amp;U30,IF(S30=TRUE,"Subject to CHAS",IF(T30=TRUE,"Not Protected",""))))</f>
        <v/>
      </c>
      <c r="J30" s="158" t="str">
        <f>IF(AND(I30="Subject to CHAS",V30="Missing Data"),HYPERLINK("#'4. View Guidance'!C93","ⓘ ⚠"),IF(I30="Subject to CHAS",HYPERLINK("#'4. View Guidance'!C93","ⓘ"),IF(V30="Missing Data",HYPERLINK("#'1. START HERE (Instructions)'!C31","⚠"),"")))</f>
        <v/>
      </c>
      <c r="M30" t="str">
        <f t="shared" ref="M30:M35" si="0">IF(F30="Occupied",G30,"")</f>
        <v/>
      </c>
      <c r="N30" t="str">
        <f t="shared" ref="N30:N35" si="1">IF(F30="unoccupied",G30,"")</f>
        <v/>
      </c>
      <c r="O30" t="str" cm="1">
        <f t="array" ref="O30">IF(SUMPRODUCT(--(G30={"LI","VLI","Above LI"})),TRUE,"")</f>
        <v/>
      </c>
      <c r="P30" t="str" cm="1">
        <f t="array" ref="P30">IF(SUMPRODUCT(--(G30={"LI","VLI"})),TRUE, "")</f>
        <v/>
      </c>
      <c r="R30" t="str">
        <f>IF(B30="","",OR(C30="Yes",D30="LI",D30="VLI",E30="Yes",AND(P30=TRUE,F30&lt;&gt;"Unoccupied for more than 5 years")))</f>
        <v/>
      </c>
      <c r="S30" t="str">
        <f>IF(B30="","",AND(R30=FALSE,O30&lt;&gt;TRUE,F30&lt;&gt;"Unoccupied for more than 5 years"))</f>
        <v/>
      </c>
      <c r="T30" t="str">
        <f t="shared" ref="T30:T35" si="2">IF(B30="","",AND(S30=FALSE,R30=FALSE))</f>
        <v/>
      </c>
      <c r="U30" s="4" t="str">
        <f>IF(R30&lt;&gt;TRUE,"",IF(D30="VLI","VLI",IF(G30="VLI","VLI",IF(D30="LI","LI",IF(G30="LI","LI",IF(G30="No Income Data","Income Unknown","LI"))))))</f>
        <v/>
      </c>
      <c r="V30" s="11" t="str">
        <f>IF(COUNTBLANK(B30:H30)=7,"",IF(COUNTBLANK(B30:H30)&gt;0,"Missing Data",""))</f>
        <v/>
      </c>
    </row>
    <row r="31" spans="1:22" ht="18.5">
      <c r="B31" s="113"/>
      <c r="C31" s="114"/>
      <c r="D31" s="114"/>
      <c r="E31" s="114"/>
      <c r="F31" s="114"/>
      <c r="G31" s="114"/>
      <c r="H31" s="114"/>
      <c r="I31" s="157" t="str">
        <f t="shared" ref="I31:I70" si="3">IF(B31="","",IF(R31=TRUE,"Documented Protected Unit - "&amp;U31,IF(S31=TRUE,"Subject to CHAS",IF(T31=TRUE,"Not Protected",""))))</f>
        <v/>
      </c>
      <c r="J31" s="158" t="str">
        <f t="shared" ref="J31:J70" si="4">IF(AND(I31="Subject to CHAS",V31="Missing Data"),HYPERLINK("#'4. View Guidance'!C93","ⓘ ⚠"),IF(I31="Subject to CHAS",HYPERLINK("#'4. View Guidance'!C93","ⓘ"),IF(V31="Missing Data",HYPERLINK("#'1. START HERE (Instructions)'!C31","⚠"),"")))</f>
        <v/>
      </c>
      <c r="M31" t="str">
        <f t="shared" si="0"/>
        <v/>
      </c>
      <c r="N31" t="str">
        <f t="shared" si="1"/>
        <v/>
      </c>
      <c r="O31" t="str" cm="1">
        <f t="array" ref="O31">IF(SUMPRODUCT(--(G31={"LI","VLI","Above LI"})),TRUE,"")</f>
        <v/>
      </c>
      <c r="P31" t="str" cm="1">
        <f t="array" ref="P31">IF(SUMPRODUCT(--(G31={"LI","VLI"})),TRUE, "")</f>
        <v/>
      </c>
      <c r="R31" t="str">
        <f t="shared" ref="R31:R70" si="5">IF(B31="","",OR(C31="Yes",D31="LI",D31="VLI",E31="Yes",AND(P31=TRUE,F31&lt;&gt;"Unoccupied for more than 5 years")))</f>
        <v/>
      </c>
      <c r="S31" t="str">
        <f t="shared" ref="S31:S70" si="6">IF(B31="","",AND(R31=FALSE,O31&lt;&gt;TRUE,F31&lt;&gt;"Unoccupied for more than 5 years"))</f>
        <v/>
      </c>
      <c r="T31" t="str">
        <f t="shared" si="2"/>
        <v/>
      </c>
      <c r="U31" s="4" t="str">
        <f t="shared" ref="U31:U70" si="7">IF(R31&lt;&gt;TRUE,"",IF(D31="VLI","VLI",IF(G31="VLI","VLI",IF(D31="LI","LI",IF(G31="LI","LI",IF(G31="No Income Data","Income Unknown","LI"))))))</f>
        <v/>
      </c>
      <c r="V31" s="11" t="str">
        <f t="shared" ref="V31:V69" si="8">IF(COUNTBLANK(B31:H31)=7,"",IF(COUNTBLANK(B31:H31)&gt;0,"Missing Data",""))</f>
        <v/>
      </c>
    </row>
    <row r="32" spans="1:22" ht="18.5">
      <c r="B32" s="113"/>
      <c r="C32" s="114"/>
      <c r="D32" s="114"/>
      <c r="E32" s="114"/>
      <c r="F32" s="114"/>
      <c r="G32" s="114"/>
      <c r="H32" s="114"/>
      <c r="I32" s="157" t="str">
        <f t="shared" si="3"/>
        <v/>
      </c>
      <c r="J32" s="158" t="str">
        <f t="shared" si="4"/>
        <v/>
      </c>
      <c r="M32" t="str">
        <f t="shared" si="0"/>
        <v/>
      </c>
      <c r="N32" t="str">
        <f t="shared" si="1"/>
        <v/>
      </c>
      <c r="O32" t="str" cm="1">
        <f t="array" ref="O32">IF(SUMPRODUCT(--(G32={"LI","VLI","Above LI"})),TRUE,"")</f>
        <v/>
      </c>
      <c r="P32" t="str" cm="1">
        <f t="array" ref="P32">IF(SUMPRODUCT(--(G32={"LI","VLI"})),TRUE, "")</f>
        <v/>
      </c>
      <c r="R32" t="str">
        <f t="shared" si="5"/>
        <v/>
      </c>
      <c r="S32" t="str">
        <f t="shared" si="6"/>
        <v/>
      </c>
      <c r="T32" t="str">
        <f t="shared" si="2"/>
        <v/>
      </c>
      <c r="U32" s="4" t="str">
        <f t="shared" si="7"/>
        <v/>
      </c>
      <c r="V32" s="11" t="str">
        <f t="shared" si="8"/>
        <v/>
      </c>
    </row>
    <row r="33" spans="2:22" ht="18.5">
      <c r="B33" s="113"/>
      <c r="C33" s="114"/>
      <c r="D33" s="114"/>
      <c r="E33" s="114"/>
      <c r="F33" s="114"/>
      <c r="G33" s="114"/>
      <c r="H33" s="114"/>
      <c r="I33" s="157" t="str">
        <f t="shared" si="3"/>
        <v/>
      </c>
      <c r="J33" s="158" t="str">
        <f t="shared" si="4"/>
        <v/>
      </c>
      <c r="M33" t="str">
        <f t="shared" si="0"/>
        <v/>
      </c>
      <c r="N33" t="str">
        <f t="shared" si="1"/>
        <v/>
      </c>
      <c r="O33" t="str" cm="1">
        <f t="array" ref="O33">IF(SUMPRODUCT(--(G33={"LI","VLI","Above LI"})),TRUE,"")</f>
        <v/>
      </c>
      <c r="P33" t="str" cm="1">
        <f t="array" ref="P33">IF(SUMPRODUCT(--(G33={"LI","VLI"})),TRUE, "")</f>
        <v/>
      </c>
      <c r="R33" t="str">
        <f t="shared" si="5"/>
        <v/>
      </c>
      <c r="S33" t="str">
        <f t="shared" si="6"/>
        <v/>
      </c>
      <c r="T33" t="str">
        <f t="shared" si="2"/>
        <v/>
      </c>
      <c r="U33" s="4" t="str">
        <f t="shared" si="7"/>
        <v/>
      </c>
      <c r="V33" s="11" t="str">
        <f t="shared" si="8"/>
        <v/>
      </c>
    </row>
    <row r="34" spans="2:22" ht="18.5">
      <c r="B34" s="113"/>
      <c r="C34" s="114"/>
      <c r="D34" s="114"/>
      <c r="E34" s="114"/>
      <c r="F34" s="114"/>
      <c r="G34" s="114"/>
      <c r="H34" s="114"/>
      <c r="I34" s="157" t="str">
        <f t="shared" si="3"/>
        <v/>
      </c>
      <c r="J34" s="158" t="str">
        <f t="shared" si="4"/>
        <v/>
      </c>
      <c r="M34" t="str">
        <f t="shared" si="0"/>
        <v/>
      </c>
      <c r="N34" t="str">
        <f t="shared" si="1"/>
        <v/>
      </c>
      <c r="O34" t="str" cm="1">
        <f t="array" ref="O34">IF(SUMPRODUCT(--(G34={"LI","VLI","Above LI"})),TRUE,"")</f>
        <v/>
      </c>
      <c r="P34" t="str" cm="1">
        <f t="array" ref="P34">IF(SUMPRODUCT(--(G34={"LI","VLI"})),TRUE, "")</f>
        <v/>
      </c>
      <c r="R34" t="str">
        <f t="shared" si="5"/>
        <v/>
      </c>
      <c r="S34" t="str">
        <f t="shared" si="6"/>
        <v/>
      </c>
      <c r="T34" t="str">
        <f t="shared" si="2"/>
        <v/>
      </c>
      <c r="U34" s="4" t="str">
        <f t="shared" si="7"/>
        <v/>
      </c>
      <c r="V34" s="11" t="str">
        <f t="shared" si="8"/>
        <v/>
      </c>
    </row>
    <row r="35" spans="2:22" ht="18.5">
      <c r="B35" s="113"/>
      <c r="C35" s="114"/>
      <c r="D35" s="114"/>
      <c r="E35" s="114"/>
      <c r="F35" s="114"/>
      <c r="G35" s="114"/>
      <c r="H35" s="114"/>
      <c r="I35" s="157" t="str">
        <f t="shared" si="3"/>
        <v/>
      </c>
      <c r="J35" s="158" t="str">
        <f t="shared" si="4"/>
        <v/>
      </c>
      <c r="M35" t="str">
        <f t="shared" si="0"/>
        <v/>
      </c>
      <c r="N35" t="str">
        <f t="shared" si="1"/>
        <v/>
      </c>
      <c r="O35" t="str" cm="1">
        <f t="array" ref="O35">IF(SUMPRODUCT(--(G35={"LI","VLI","Above LI"})),TRUE,"")</f>
        <v/>
      </c>
      <c r="P35" t="str" cm="1">
        <f t="array" ref="P35">IF(SUMPRODUCT(--(G35={"LI","VLI"})),TRUE, "")</f>
        <v/>
      </c>
      <c r="R35" t="str">
        <f t="shared" si="5"/>
        <v/>
      </c>
      <c r="S35" t="str">
        <f t="shared" si="6"/>
        <v/>
      </c>
      <c r="T35" t="str">
        <f t="shared" si="2"/>
        <v/>
      </c>
      <c r="U35" s="4" t="str">
        <f t="shared" si="7"/>
        <v/>
      </c>
      <c r="V35" s="11" t="str">
        <f t="shared" si="8"/>
        <v/>
      </c>
    </row>
    <row r="36" spans="2:22" ht="18.5">
      <c r="B36" s="113"/>
      <c r="C36" s="114"/>
      <c r="D36" s="114"/>
      <c r="E36" s="114"/>
      <c r="F36" s="114"/>
      <c r="G36" s="114"/>
      <c r="H36" s="114"/>
      <c r="I36" s="157" t="str">
        <f t="shared" si="3"/>
        <v/>
      </c>
      <c r="J36" s="158" t="str">
        <f t="shared" si="4"/>
        <v/>
      </c>
      <c r="M36" t="str">
        <f t="shared" ref="M36:M70" si="9">IF(F36="Occupied",G36,"")</f>
        <v/>
      </c>
      <c r="N36" t="str">
        <f t="shared" ref="N36:N70" si="10">IF(F36="unoccupied",G36,"")</f>
        <v/>
      </c>
      <c r="O36" t="str" cm="1">
        <f t="array" ref="O36">IF(SUMPRODUCT(--(G36={"LI","VLI","Above LI"})),TRUE,"")</f>
        <v/>
      </c>
      <c r="P36" t="str" cm="1">
        <f t="array" ref="P36">IF(SUMPRODUCT(--(G36={"LI","VLI"})),TRUE, "")</f>
        <v/>
      </c>
      <c r="R36" t="str">
        <f t="shared" si="5"/>
        <v/>
      </c>
      <c r="S36" t="str">
        <f t="shared" si="6"/>
        <v/>
      </c>
      <c r="T36" t="str">
        <f t="shared" ref="T36:T70" si="11">IF(B36="","",AND(S36=FALSE,R36=FALSE))</f>
        <v/>
      </c>
      <c r="U36" s="4" t="str">
        <f t="shared" si="7"/>
        <v/>
      </c>
      <c r="V36" s="11" t="str">
        <f t="shared" si="8"/>
        <v/>
      </c>
    </row>
    <row r="37" spans="2:22" ht="18.5">
      <c r="B37" s="113"/>
      <c r="C37" s="114"/>
      <c r="D37" s="114"/>
      <c r="E37" s="114"/>
      <c r="F37" s="114"/>
      <c r="G37" s="114"/>
      <c r="H37" s="114"/>
      <c r="I37" s="157" t="str">
        <f t="shared" si="3"/>
        <v/>
      </c>
      <c r="J37" s="158" t="str">
        <f t="shared" si="4"/>
        <v/>
      </c>
      <c r="M37" t="str">
        <f t="shared" si="9"/>
        <v/>
      </c>
      <c r="N37" t="str">
        <f t="shared" si="10"/>
        <v/>
      </c>
      <c r="O37" t="str" cm="1">
        <f t="array" ref="O37">IF(SUMPRODUCT(--(G37={"LI","VLI","Above LI"})),TRUE,"")</f>
        <v/>
      </c>
      <c r="P37" t="str" cm="1">
        <f t="array" ref="P37">IF(SUMPRODUCT(--(G37={"LI","VLI"})),TRUE, "")</f>
        <v/>
      </c>
      <c r="R37" t="str">
        <f t="shared" si="5"/>
        <v/>
      </c>
      <c r="S37" t="str">
        <f t="shared" si="6"/>
        <v/>
      </c>
      <c r="T37" t="str">
        <f t="shared" si="11"/>
        <v/>
      </c>
      <c r="U37" s="4" t="str">
        <f t="shared" si="7"/>
        <v/>
      </c>
      <c r="V37" s="11" t="str">
        <f t="shared" si="8"/>
        <v/>
      </c>
    </row>
    <row r="38" spans="2:22" ht="18.5">
      <c r="B38" s="113"/>
      <c r="C38" s="114"/>
      <c r="D38" s="114"/>
      <c r="E38" s="114"/>
      <c r="F38" s="114"/>
      <c r="G38" s="114"/>
      <c r="H38" s="114"/>
      <c r="I38" s="157" t="str">
        <f t="shared" si="3"/>
        <v/>
      </c>
      <c r="J38" s="158" t="str">
        <f t="shared" si="4"/>
        <v/>
      </c>
      <c r="M38" t="str">
        <f t="shared" si="9"/>
        <v/>
      </c>
      <c r="N38" t="str">
        <f t="shared" si="10"/>
        <v/>
      </c>
      <c r="O38" t="str" cm="1">
        <f t="array" ref="O38">IF(SUMPRODUCT(--(G38={"LI","VLI","Above LI"})),TRUE,"")</f>
        <v/>
      </c>
      <c r="P38" t="str" cm="1">
        <f t="array" ref="P38">IF(SUMPRODUCT(--(G38={"LI","VLI"})),TRUE, "")</f>
        <v/>
      </c>
      <c r="R38" t="str">
        <f t="shared" si="5"/>
        <v/>
      </c>
      <c r="S38" t="str">
        <f t="shared" si="6"/>
        <v/>
      </c>
      <c r="T38" t="str">
        <f t="shared" si="11"/>
        <v/>
      </c>
      <c r="U38" s="4" t="str">
        <f t="shared" si="7"/>
        <v/>
      </c>
      <c r="V38" s="11" t="str">
        <f t="shared" si="8"/>
        <v/>
      </c>
    </row>
    <row r="39" spans="2:22" ht="18.5">
      <c r="B39" s="113"/>
      <c r="C39" s="114"/>
      <c r="D39" s="114"/>
      <c r="E39" s="114"/>
      <c r="F39" s="114"/>
      <c r="G39" s="114"/>
      <c r="H39" s="114"/>
      <c r="I39" s="157" t="str">
        <f t="shared" si="3"/>
        <v/>
      </c>
      <c r="J39" s="158" t="str">
        <f t="shared" si="4"/>
        <v/>
      </c>
      <c r="M39" t="str">
        <f t="shared" si="9"/>
        <v/>
      </c>
      <c r="N39" t="str">
        <f t="shared" si="10"/>
        <v/>
      </c>
      <c r="O39" t="str" cm="1">
        <f t="array" ref="O39">IF(SUMPRODUCT(--(G39={"LI","VLI","Above LI"})),TRUE,"")</f>
        <v/>
      </c>
      <c r="P39" t="str" cm="1">
        <f t="array" ref="P39">IF(SUMPRODUCT(--(G39={"LI","VLI"})),TRUE, "")</f>
        <v/>
      </c>
      <c r="R39" t="str">
        <f t="shared" si="5"/>
        <v/>
      </c>
      <c r="S39" t="str">
        <f t="shared" si="6"/>
        <v/>
      </c>
      <c r="T39" t="str">
        <f t="shared" si="11"/>
        <v/>
      </c>
      <c r="U39" s="4" t="str">
        <f t="shared" si="7"/>
        <v/>
      </c>
      <c r="V39" s="11" t="str">
        <f t="shared" si="8"/>
        <v/>
      </c>
    </row>
    <row r="40" spans="2:22" ht="18.5">
      <c r="B40" s="113"/>
      <c r="C40" s="114"/>
      <c r="D40" s="114"/>
      <c r="E40" s="114"/>
      <c r="F40" s="114"/>
      <c r="G40" s="114"/>
      <c r="H40" s="114"/>
      <c r="I40" s="157" t="str">
        <f t="shared" si="3"/>
        <v/>
      </c>
      <c r="J40" s="158" t="str">
        <f t="shared" si="4"/>
        <v/>
      </c>
      <c r="M40" t="str">
        <f t="shared" si="9"/>
        <v/>
      </c>
      <c r="N40" t="str">
        <f t="shared" si="10"/>
        <v/>
      </c>
      <c r="O40" t="str" cm="1">
        <f t="array" ref="O40">IF(SUMPRODUCT(--(G40={"LI","VLI","Above LI"})),TRUE,"")</f>
        <v/>
      </c>
      <c r="P40" t="str" cm="1">
        <f t="array" ref="P40">IF(SUMPRODUCT(--(G40={"LI","VLI"})),TRUE, "")</f>
        <v/>
      </c>
      <c r="R40" t="str">
        <f t="shared" si="5"/>
        <v/>
      </c>
      <c r="S40" t="str">
        <f t="shared" si="6"/>
        <v/>
      </c>
      <c r="T40" t="str">
        <f t="shared" si="11"/>
        <v/>
      </c>
      <c r="U40" s="4" t="str">
        <f t="shared" si="7"/>
        <v/>
      </c>
      <c r="V40" s="11" t="str">
        <f t="shared" si="8"/>
        <v/>
      </c>
    </row>
    <row r="41" spans="2:22" ht="18.5">
      <c r="B41" s="113"/>
      <c r="C41" s="114"/>
      <c r="D41" s="114"/>
      <c r="E41" s="114"/>
      <c r="F41" s="114"/>
      <c r="G41" s="114"/>
      <c r="H41" s="114"/>
      <c r="I41" s="157" t="str">
        <f t="shared" si="3"/>
        <v/>
      </c>
      <c r="J41" s="158" t="str">
        <f t="shared" si="4"/>
        <v/>
      </c>
      <c r="M41" t="str">
        <f t="shared" si="9"/>
        <v/>
      </c>
      <c r="N41" t="str">
        <f t="shared" si="10"/>
        <v/>
      </c>
      <c r="O41" t="str" cm="1">
        <f t="array" ref="O41">IF(SUMPRODUCT(--(G41={"LI","VLI","Above LI"})),TRUE,"")</f>
        <v/>
      </c>
      <c r="P41" t="str" cm="1">
        <f t="array" ref="P41">IF(SUMPRODUCT(--(G41={"LI","VLI"})),TRUE, "")</f>
        <v/>
      </c>
      <c r="R41" t="str">
        <f t="shared" si="5"/>
        <v/>
      </c>
      <c r="S41" t="str">
        <f t="shared" si="6"/>
        <v/>
      </c>
      <c r="T41" t="str">
        <f t="shared" si="11"/>
        <v/>
      </c>
      <c r="U41" s="4" t="str">
        <f t="shared" si="7"/>
        <v/>
      </c>
      <c r="V41" s="11" t="str">
        <f t="shared" si="8"/>
        <v/>
      </c>
    </row>
    <row r="42" spans="2:22" ht="18.5">
      <c r="B42" s="113"/>
      <c r="C42" s="114"/>
      <c r="D42" s="114"/>
      <c r="E42" s="114"/>
      <c r="F42" s="114"/>
      <c r="G42" s="114"/>
      <c r="H42" s="114"/>
      <c r="I42" s="157" t="str">
        <f t="shared" si="3"/>
        <v/>
      </c>
      <c r="J42" s="158" t="str">
        <f t="shared" si="4"/>
        <v/>
      </c>
      <c r="M42" t="str">
        <f t="shared" si="9"/>
        <v/>
      </c>
      <c r="N42" t="str">
        <f t="shared" si="10"/>
        <v/>
      </c>
      <c r="O42" t="str" cm="1">
        <f t="array" ref="O42">IF(SUMPRODUCT(--(G42={"LI","VLI","Above LI"})),TRUE,"")</f>
        <v/>
      </c>
      <c r="P42" t="str" cm="1">
        <f t="array" ref="P42">IF(SUMPRODUCT(--(G42={"LI","VLI"})),TRUE, "")</f>
        <v/>
      </c>
      <c r="R42" t="str">
        <f t="shared" si="5"/>
        <v/>
      </c>
      <c r="S42" t="str">
        <f t="shared" si="6"/>
        <v/>
      </c>
      <c r="T42" t="str">
        <f t="shared" si="11"/>
        <v/>
      </c>
      <c r="U42" s="4" t="str">
        <f t="shared" si="7"/>
        <v/>
      </c>
      <c r="V42" s="11" t="str">
        <f t="shared" si="8"/>
        <v/>
      </c>
    </row>
    <row r="43" spans="2:22" ht="18.5">
      <c r="B43" s="113"/>
      <c r="C43" s="114"/>
      <c r="D43" s="114"/>
      <c r="E43" s="114"/>
      <c r="F43" s="114"/>
      <c r="G43" s="114"/>
      <c r="H43" s="114"/>
      <c r="I43" s="157" t="str">
        <f t="shared" si="3"/>
        <v/>
      </c>
      <c r="J43" s="158" t="str">
        <f t="shared" si="4"/>
        <v/>
      </c>
      <c r="M43" t="str">
        <f t="shared" si="9"/>
        <v/>
      </c>
      <c r="N43" t="str">
        <f t="shared" si="10"/>
        <v/>
      </c>
      <c r="O43" t="str" cm="1">
        <f t="array" ref="O43">IF(SUMPRODUCT(--(G43={"LI","VLI","Above LI"})),TRUE,"")</f>
        <v/>
      </c>
      <c r="P43" t="str" cm="1">
        <f t="array" ref="P43">IF(SUMPRODUCT(--(G43={"LI","VLI"})),TRUE, "")</f>
        <v/>
      </c>
      <c r="R43" t="str">
        <f t="shared" si="5"/>
        <v/>
      </c>
      <c r="S43" t="str">
        <f t="shared" si="6"/>
        <v/>
      </c>
      <c r="T43" t="str">
        <f t="shared" si="11"/>
        <v/>
      </c>
      <c r="U43" s="4" t="str">
        <f t="shared" si="7"/>
        <v/>
      </c>
      <c r="V43" s="11" t="str">
        <f t="shared" si="8"/>
        <v/>
      </c>
    </row>
    <row r="44" spans="2:22" ht="18.5">
      <c r="B44" s="113"/>
      <c r="C44" s="114"/>
      <c r="D44" s="114"/>
      <c r="E44" s="114"/>
      <c r="F44" s="114"/>
      <c r="G44" s="114"/>
      <c r="H44" s="114"/>
      <c r="I44" s="157" t="str">
        <f t="shared" si="3"/>
        <v/>
      </c>
      <c r="J44" s="158" t="str">
        <f t="shared" si="4"/>
        <v/>
      </c>
      <c r="M44" t="str">
        <f t="shared" si="9"/>
        <v/>
      </c>
      <c r="N44" t="str">
        <f t="shared" si="10"/>
        <v/>
      </c>
      <c r="O44" t="str" cm="1">
        <f t="array" ref="O44">IF(SUMPRODUCT(--(G44={"LI","VLI","Above LI"})),TRUE,"")</f>
        <v/>
      </c>
      <c r="P44" t="str" cm="1">
        <f t="array" ref="P44">IF(SUMPRODUCT(--(G44={"LI","VLI"})),TRUE, "")</f>
        <v/>
      </c>
      <c r="R44" t="str">
        <f t="shared" si="5"/>
        <v/>
      </c>
      <c r="S44" t="str">
        <f t="shared" si="6"/>
        <v/>
      </c>
      <c r="T44" t="str">
        <f t="shared" si="11"/>
        <v/>
      </c>
      <c r="U44" s="4" t="str">
        <f t="shared" si="7"/>
        <v/>
      </c>
      <c r="V44" s="11" t="str">
        <f t="shared" si="8"/>
        <v/>
      </c>
    </row>
    <row r="45" spans="2:22" ht="18.5">
      <c r="B45" s="115"/>
      <c r="C45" s="114"/>
      <c r="D45" s="114"/>
      <c r="E45" s="114"/>
      <c r="F45" s="114"/>
      <c r="G45" s="114"/>
      <c r="H45" s="114"/>
      <c r="I45" s="157" t="str">
        <f t="shared" si="3"/>
        <v/>
      </c>
      <c r="J45" s="158" t="str">
        <f t="shared" si="4"/>
        <v/>
      </c>
      <c r="M45" t="str">
        <f t="shared" si="9"/>
        <v/>
      </c>
      <c r="N45" t="str">
        <f t="shared" si="10"/>
        <v/>
      </c>
      <c r="O45" t="str" cm="1">
        <f t="array" ref="O45">IF(SUMPRODUCT(--(G45={"LI","VLI","Above LI"})),TRUE,"")</f>
        <v/>
      </c>
      <c r="P45" t="str" cm="1">
        <f t="array" ref="P45">IF(SUMPRODUCT(--(G45={"LI","VLI"})),TRUE, "")</f>
        <v/>
      </c>
      <c r="R45" t="str">
        <f t="shared" si="5"/>
        <v/>
      </c>
      <c r="S45" t="str">
        <f t="shared" si="6"/>
        <v/>
      </c>
      <c r="T45" t="str">
        <f t="shared" si="11"/>
        <v/>
      </c>
      <c r="U45" s="4" t="str">
        <f t="shared" si="7"/>
        <v/>
      </c>
      <c r="V45" s="11" t="str">
        <f t="shared" si="8"/>
        <v/>
      </c>
    </row>
    <row r="46" spans="2:22" ht="18.5">
      <c r="B46" s="115"/>
      <c r="C46" s="114"/>
      <c r="D46" s="114"/>
      <c r="E46" s="114"/>
      <c r="F46" s="114"/>
      <c r="G46" s="114"/>
      <c r="H46" s="114"/>
      <c r="I46" s="157" t="str">
        <f t="shared" si="3"/>
        <v/>
      </c>
      <c r="J46" s="158" t="str">
        <f t="shared" si="4"/>
        <v/>
      </c>
      <c r="M46" t="str">
        <f t="shared" si="9"/>
        <v/>
      </c>
      <c r="N46" t="str">
        <f t="shared" si="10"/>
        <v/>
      </c>
      <c r="O46" t="str" cm="1">
        <f t="array" ref="O46">IF(SUMPRODUCT(--(G46={"LI","VLI","Above LI"})),TRUE,"")</f>
        <v/>
      </c>
      <c r="P46" t="str" cm="1">
        <f t="array" ref="P46">IF(SUMPRODUCT(--(G46={"LI","VLI"})),TRUE, "")</f>
        <v/>
      </c>
      <c r="R46" t="str">
        <f t="shared" si="5"/>
        <v/>
      </c>
      <c r="S46" t="str">
        <f t="shared" si="6"/>
        <v/>
      </c>
      <c r="T46" t="str">
        <f t="shared" si="11"/>
        <v/>
      </c>
      <c r="U46" s="4" t="str">
        <f t="shared" si="7"/>
        <v/>
      </c>
      <c r="V46" s="11" t="str">
        <f t="shared" si="8"/>
        <v/>
      </c>
    </row>
    <row r="47" spans="2:22" ht="18.5">
      <c r="B47" s="115"/>
      <c r="C47" s="114"/>
      <c r="D47" s="114"/>
      <c r="E47" s="114"/>
      <c r="F47" s="114"/>
      <c r="G47" s="114"/>
      <c r="H47" s="114"/>
      <c r="I47" s="157" t="str">
        <f t="shared" si="3"/>
        <v/>
      </c>
      <c r="J47" s="158" t="str">
        <f t="shared" si="4"/>
        <v/>
      </c>
      <c r="M47" t="str">
        <f t="shared" si="9"/>
        <v/>
      </c>
      <c r="N47" t="str">
        <f t="shared" si="10"/>
        <v/>
      </c>
      <c r="O47" t="str" cm="1">
        <f t="array" ref="O47">IF(SUMPRODUCT(--(G47={"LI","VLI","Above LI"})),TRUE,"")</f>
        <v/>
      </c>
      <c r="P47" t="str" cm="1">
        <f t="array" ref="P47">IF(SUMPRODUCT(--(G47={"LI","VLI"})),TRUE, "")</f>
        <v/>
      </c>
      <c r="R47" t="str">
        <f t="shared" si="5"/>
        <v/>
      </c>
      <c r="S47" t="str">
        <f t="shared" si="6"/>
        <v/>
      </c>
      <c r="T47" t="str">
        <f t="shared" si="11"/>
        <v/>
      </c>
      <c r="U47" s="4" t="str">
        <f t="shared" si="7"/>
        <v/>
      </c>
      <c r="V47" s="11" t="str">
        <f t="shared" si="8"/>
        <v/>
      </c>
    </row>
    <row r="48" spans="2:22" ht="18.5">
      <c r="B48" s="115"/>
      <c r="C48" s="114"/>
      <c r="D48" s="114"/>
      <c r="E48" s="114"/>
      <c r="F48" s="114"/>
      <c r="G48" s="114"/>
      <c r="H48" s="114"/>
      <c r="I48" s="157" t="str">
        <f t="shared" si="3"/>
        <v/>
      </c>
      <c r="J48" s="158" t="str">
        <f t="shared" si="4"/>
        <v/>
      </c>
      <c r="M48" t="str">
        <f t="shared" si="9"/>
        <v/>
      </c>
      <c r="N48" t="str">
        <f t="shared" si="10"/>
        <v/>
      </c>
      <c r="O48" t="str" cm="1">
        <f t="array" ref="O48">IF(SUMPRODUCT(--(G48={"LI","VLI","Above LI"})),TRUE,"")</f>
        <v/>
      </c>
      <c r="P48" t="str" cm="1">
        <f t="array" ref="P48">IF(SUMPRODUCT(--(G48={"LI","VLI"})),TRUE, "")</f>
        <v/>
      </c>
      <c r="R48" t="str">
        <f t="shared" si="5"/>
        <v/>
      </c>
      <c r="S48" t="str">
        <f t="shared" si="6"/>
        <v/>
      </c>
      <c r="T48" t="str">
        <f t="shared" si="11"/>
        <v/>
      </c>
      <c r="U48" s="4" t="str">
        <f t="shared" si="7"/>
        <v/>
      </c>
      <c r="V48" s="11" t="str">
        <f t="shared" si="8"/>
        <v/>
      </c>
    </row>
    <row r="49" spans="2:22" ht="18.5">
      <c r="B49" s="115"/>
      <c r="C49" s="114"/>
      <c r="D49" s="114"/>
      <c r="E49" s="114"/>
      <c r="F49" s="114"/>
      <c r="G49" s="114"/>
      <c r="H49" s="114"/>
      <c r="I49" s="157" t="str">
        <f t="shared" si="3"/>
        <v/>
      </c>
      <c r="J49" s="158" t="str">
        <f t="shared" si="4"/>
        <v/>
      </c>
      <c r="M49" t="str">
        <f t="shared" si="9"/>
        <v/>
      </c>
      <c r="N49" t="str">
        <f t="shared" si="10"/>
        <v/>
      </c>
      <c r="O49" t="str" cm="1">
        <f t="array" ref="O49">IF(SUMPRODUCT(--(G49={"LI","VLI","Above LI"})),TRUE,"")</f>
        <v/>
      </c>
      <c r="P49" t="str" cm="1">
        <f t="array" ref="P49">IF(SUMPRODUCT(--(G49={"LI","VLI"})),TRUE, "")</f>
        <v/>
      </c>
      <c r="R49" t="str">
        <f t="shared" si="5"/>
        <v/>
      </c>
      <c r="S49" t="str">
        <f t="shared" si="6"/>
        <v/>
      </c>
      <c r="T49" t="str">
        <f t="shared" si="11"/>
        <v/>
      </c>
      <c r="U49" s="4" t="str">
        <f t="shared" si="7"/>
        <v/>
      </c>
      <c r="V49" s="11" t="str">
        <f t="shared" si="8"/>
        <v/>
      </c>
    </row>
    <row r="50" spans="2:22" ht="18.5">
      <c r="B50" s="115"/>
      <c r="C50" s="114"/>
      <c r="D50" s="114"/>
      <c r="E50" s="114"/>
      <c r="F50" s="116"/>
      <c r="G50" s="114"/>
      <c r="H50" s="114"/>
      <c r="I50" s="157" t="str">
        <f t="shared" si="3"/>
        <v/>
      </c>
      <c r="J50" s="158" t="str">
        <f t="shared" si="4"/>
        <v/>
      </c>
      <c r="M50" t="str">
        <f t="shared" si="9"/>
        <v/>
      </c>
      <c r="N50" t="str">
        <f t="shared" si="10"/>
        <v/>
      </c>
      <c r="O50" t="str" cm="1">
        <f t="array" ref="O50">IF(SUMPRODUCT(--(G50={"LI","VLI","Above LI"})),TRUE,"")</f>
        <v/>
      </c>
      <c r="P50" t="str" cm="1">
        <f t="array" ref="P50">IF(SUMPRODUCT(--(G50={"LI","VLI"})),TRUE, "")</f>
        <v/>
      </c>
      <c r="R50" t="str">
        <f t="shared" si="5"/>
        <v/>
      </c>
      <c r="S50" t="str">
        <f t="shared" si="6"/>
        <v/>
      </c>
      <c r="T50" t="str">
        <f t="shared" si="11"/>
        <v/>
      </c>
      <c r="U50" s="4" t="str">
        <f t="shared" si="7"/>
        <v/>
      </c>
      <c r="V50" s="11" t="str">
        <f t="shared" si="8"/>
        <v/>
      </c>
    </row>
    <row r="51" spans="2:22" ht="18.5">
      <c r="B51" s="115"/>
      <c r="C51" s="114"/>
      <c r="D51" s="114"/>
      <c r="E51" s="114"/>
      <c r="F51" s="116"/>
      <c r="G51" s="114"/>
      <c r="H51" s="114"/>
      <c r="I51" s="157" t="str">
        <f t="shared" si="3"/>
        <v/>
      </c>
      <c r="J51" s="158" t="str">
        <f t="shared" si="4"/>
        <v/>
      </c>
      <c r="M51" t="str">
        <f t="shared" si="9"/>
        <v/>
      </c>
      <c r="N51" t="str">
        <f t="shared" si="10"/>
        <v/>
      </c>
      <c r="O51" t="str" cm="1">
        <f t="array" ref="O51">IF(SUMPRODUCT(--(G51={"LI","VLI","Above LI"})),TRUE,"")</f>
        <v/>
      </c>
      <c r="P51" t="str" cm="1">
        <f t="array" ref="P51">IF(SUMPRODUCT(--(G51={"LI","VLI"})),TRUE, "")</f>
        <v/>
      </c>
      <c r="R51" t="str">
        <f t="shared" si="5"/>
        <v/>
      </c>
      <c r="S51" t="str">
        <f t="shared" si="6"/>
        <v/>
      </c>
      <c r="T51" t="str">
        <f t="shared" si="11"/>
        <v/>
      </c>
      <c r="U51" s="4" t="str">
        <f t="shared" si="7"/>
        <v/>
      </c>
      <c r="V51" s="11" t="str">
        <f t="shared" si="8"/>
        <v/>
      </c>
    </row>
    <row r="52" spans="2:22" ht="18.5">
      <c r="B52" s="115"/>
      <c r="C52" s="114"/>
      <c r="D52" s="114"/>
      <c r="E52" s="114"/>
      <c r="F52" s="116"/>
      <c r="G52" s="114"/>
      <c r="H52" s="114"/>
      <c r="I52" s="157" t="str">
        <f t="shared" si="3"/>
        <v/>
      </c>
      <c r="J52" s="158" t="str">
        <f t="shared" si="4"/>
        <v/>
      </c>
      <c r="M52" t="str">
        <f t="shared" si="9"/>
        <v/>
      </c>
      <c r="N52" t="str">
        <f t="shared" si="10"/>
        <v/>
      </c>
      <c r="O52" t="str" cm="1">
        <f t="array" ref="O52">IF(SUMPRODUCT(--(G52={"LI","VLI","Above LI"})),TRUE,"")</f>
        <v/>
      </c>
      <c r="P52" t="str" cm="1">
        <f t="array" ref="P52">IF(SUMPRODUCT(--(G52={"LI","VLI"})),TRUE, "")</f>
        <v/>
      </c>
      <c r="R52" t="str">
        <f t="shared" si="5"/>
        <v/>
      </c>
      <c r="S52" t="str">
        <f t="shared" si="6"/>
        <v/>
      </c>
      <c r="T52" t="str">
        <f t="shared" si="11"/>
        <v/>
      </c>
      <c r="U52" s="4" t="str">
        <f t="shared" si="7"/>
        <v/>
      </c>
      <c r="V52" s="11" t="str">
        <f t="shared" si="8"/>
        <v/>
      </c>
    </row>
    <row r="53" spans="2:22" ht="18.5">
      <c r="B53" s="115"/>
      <c r="C53" s="114"/>
      <c r="D53" s="114"/>
      <c r="E53" s="114"/>
      <c r="F53" s="116"/>
      <c r="G53" s="114"/>
      <c r="H53" s="114"/>
      <c r="I53" s="157" t="str">
        <f t="shared" si="3"/>
        <v/>
      </c>
      <c r="J53" s="158" t="str">
        <f t="shared" si="4"/>
        <v/>
      </c>
      <c r="M53" t="str">
        <f t="shared" si="9"/>
        <v/>
      </c>
      <c r="N53" t="str">
        <f t="shared" si="10"/>
        <v/>
      </c>
      <c r="O53" t="str" cm="1">
        <f t="array" ref="O53">IF(SUMPRODUCT(--(G53={"LI","VLI","Above LI"})),TRUE,"")</f>
        <v/>
      </c>
      <c r="P53" t="str" cm="1">
        <f t="array" ref="P53">IF(SUMPRODUCT(--(G53={"LI","VLI"})),TRUE, "")</f>
        <v/>
      </c>
      <c r="R53" t="str">
        <f t="shared" si="5"/>
        <v/>
      </c>
      <c r="S53" t="str">
        <f t="shared" si="6"/>
        <v/>
      </c>
      <c r="T53" t="str">
        <f t="shared" si="11"/>
        <v/>
      </c>
      <c r="U53" s="4" t="str">
        <f t="shared" si="7"/>
        <v/>
      </c>
      <c r="V53" s="11" t="str">
        <f t="shared" si="8"/>
        <v/>
      </c>
    </row>
    <row r="54" spans="2:22" ht="18.5">
      <c r="B54" s="115"/>
      <c r="C54" s="114"/>
      <c r="D54" s="114"/>
      <c r="E54" s="114"/>
      <c r="F54" s="116"/>
      <c r="G54" s="114"/>
      <c r="H54" s="114"/>
      <c r="I54" s="157" t="str">
        <f t="shared" si="3"/>
        <v/>
      </c>
      <c r="J54" s="158" t="str">
        <f t="shared" si="4"/>
        <v/>
      </c>
      <c r="M54" t="str">
        <f t="shared" si="9"/>
        <v/>
      </c>
      <c r="N54" t="str">
        <f t="shared" si="10"/>
        <v/>
      </c>
      <c r="O54" t="str" cm="1">
        <f t="array" ref="O54">IF(SUMPRODUCT(--(G54={"LI","VLI","Above LI"})),TRUE,"")</f>
        <v/>
      </c>
      <c r="P54" t="str" cm="1">
        <f t="array" ref="P54">IF(SUMPRODUCT(--(G54={"LI","VLI"})),TRUE, "")</f>
        <v/>
      </c>
      <c r="R54" t="str">
        <f t="shared" si="5"/>
        <v/>
      </c>
      <c r="S54" t="str">
        <f t="shared" si="6"/>
        <v/>
      </c>
      <c r="T54" t="str">
        <f t="shared" si="11"/>
        <v/>
      </c>
      <c r="U54" s="4" t="str">
        <f t="shared" si="7"/>
        <v/>
      </c>
      <c r="V54" s="11" t="str">
        <f t="shared" si="8"/>
        <v/>
      </c>
    </row>
    <row r="55" spans="2:22" ht="18.5">
      <c r="B55" s="115"/>
      <c r="C55" s="114"/>
      <c r="D55" s="114"/>
      <c r="E55" s="114"/>
      <c r="F55" s="116"/>
      <c r="G55" s="114"/>
      <c r="H55" s="114"/>
      <c r="I55" s="157" t="str">
        <f t="shared" si="3"/>
        <v/>
      </c>
      <c r="J55" s="158" t="str">
        <f t="shared" si="4"/>
        <v/>
      </c>
      <c r="M55" t="str">
        <f t="shared" si="9"/>
        <v/>
      </c>
      <c r="N55" t="str">
        <f t="shared" si="10"/>
        <v/>
      </c>
      <c r="O55" t="str" cm="1">
        <f t="array" ref="O55">IF(SUMPRODUCT(--(G55={"LI","VLI","Above LI"})),TRUE,"")</f>
        <v/>
      </c>
      <c r="P55" t="str" cm="1">
        <f t="array" ref="P55">IF(SUMPRODUCT(--(G55={"LI","VLI"})),TRUE, "")</f>
        <v/>
      </c>
      <c r="R55" t="str">
        <f t="shared" si="5"/>
        <v/>
      </c>
      <c r="S55" t="str">
        <f t="shared" si="6"/>
        <v/>
      </c>
      <c r="T55" t="str">
        <f t="shared" si="11"/>
        <v/>
      </c>
      <c r="U55" s="4" t="str">
        <f t="shared" si="7"/>
        <v/>
      </c>
      <c r="V55" s="11" t="str">
        <f t="shared" si="8"/>
        <v/>
      </c>
    </row>
    <row r="56" spans="2:22" ht="18.5">
      <c r="B56" s="115"/>
      <c r="C56" s="114"/>
      <c r="D56" s="114"/>
      <c r="E56" s="114"/>
      <c r="F56" s="116"/>
      <c r="G56" s="114"/>
      <c r="H56" s="114"/>
      <c r="I56" s="157" t="str">
        <f t="shared" si="3"/>
        <v/>
      </c>
      <c r="J56" s="158" t="str">
        <f t="shared" si="4"/>
        <v/>
      </c>
      <c r="M56" t="str">
        <f t="shared" si="9"/>
        <v/>
      </c>
      <c r="N56" t="str">
        <f t="shared" si="10"/>
        <v/>
      </c>
      <c r="O56" t="str" cm="1">
        <f t="array" ref="O56">IF(SUMPRODUCT(--(G56={"LI","VLI","Above LI"})),TRUE,"")</f>
        <v/>
      </c>
      <c r="P56" t="str" cm="1">
        <f t="array" ref="P56">IF(SUMPRODUCT(--(G56={"LI","VLI"})),TRUE, "")</f>
        <v/>
      </c>
      <c r="R56" t="str">
        <f t="shared" si="5"/>
        <v/>
      </c>
      <c r="S56" t="str">
        <f t="shared" si="6"/>
        <v/>
      </c>
      <c r="T56" t="str">
        <f t="shared" si="11"/>
        <v/>
      </c>
      <c r="U56" s="4" t="str">
        <f t="shared" si="7"/>
        <v/>
      </c>
      <c r="V56" s="11" t="str">
        <f t="shared" si="8"/>
        <v/>
      </c>
    </row>
    <row r="57" spans="2:22" ht="18.5">
      <c r="B57" s="115"/>
      <c r="C57" s="114"/>
      <c r="D57" s="114"/>
      <c r="E57" s="114"/>
      <c r="F57" s="116"/>
      <c r="G57" s="114"/>
      <c r="H57" s="114"/>
      <c r="I57" s="157" t="str">
        <f t="shared" si="3"/>
        <v/>
      </c>
      <c r="J57" s="158" t="str">
        <f t="shared" si="4"/>
        <v/>
      </c>
      <c r="M57" t="str">
        <f t="shared" si="9"/>
        <v/>
      </c>
      <c r="N57" t="str">
        <f t="shared" si="10"/>
        <v/>
      </c>
      <c r="O57" t="str" cm="1">
        <f t="array" ref="O57">IF(SUMPRODUCT(--(G57={"LI","VLI","Above LI"})),TRUE,"")</f>
        <v/>
      </c>
      <c r="P57" t="str" cm="1">
        <f t="array" ref="P57">IF(SUMPRODUCT(--(G57={"LI","VLI"})),TRUE, "")</f>
        <v/>
      </c>
      <c r="R57" t="str">
        <f t="shared" si="5"/>
        <v/>
      </c>
      <c r="S57" t="str">
        <f t="shared" si="6"/>
        <v/>
      </c>
      <c r="T57" t="str">
        <f t="shared" si="11"/>
        <v/>
      </c>
      <c r="U57" s="4" t="str">
        <f t="shared" si="7"/>
        <v/>
      </c>
      <c r="V57" s="11" t="str">
        <f t="shared" si="8"/>
        <v/>
      </c>
    </row>
    <row r="58" spans="2:22" ht="18.5">
      <c r="B58" s="115"/>
      <c r="C58" s="114"/>
      <c r="D58" s="114"/>
      <c r="E58" s="114"/>
      <c r="F58" s="116"/>
      <c r="G58" s="114"/>
      <c r="H58" s="114"/>
      <c r="I58" s="157" t="str">
        <f t="shared" si="3"/>
        <v/>
      </c>
      <c r="J58" s="158" t="str">
        <f t="shared" si="4"/>
        <v/>
      </c>
      <c r="M58" t="str">
        <f t="shared" si="9"/>
        <v/>
      </c>
      <c r="N58" t="str">
        <f t="shared" si="10"/>
        <v/>
      </c>
      <c r="O58" t="str" cm="1">
        <f t="array" ref="O58">IF(SUMPRODUCT(--(G58={"LI","VLI","Above LI"})),TRUE,"")</f>
        <v/>
      </c>
      <c r="P58" t="str" cm="1">
        <f t="array" ref="P58">IF(SUMPRODUCT(--(G58={"LI","VLI"})),TRUE, "")</f>
        <v/>
      </c>
      <c r="R58" t="str">
        <f t="shared" si="5"/>
        <v/>
      </c>
      <c r="S58" t="str">
        <f t="shared" si="6"/>
        <v/>
      </c>
      <c r="T58" t="str">
        <f t="shared" si="11"/>
        <v/>
      </c>
      <c r="U58" s="4" t="str">
        <f t="shared" si="7"/>
        <v/>
      </c>
      <c r="V58" s="11" t="str">
        <f t="shared" si="8"/>
        <v/>
      </c>
    </row>
    <row r="59" spans="2:22" ht="18.5">
      <c r="B59" s="115"/>
      <c r="C59" s="114"/>
      <c r="D59" s="114"/>
      <c r="E59" s="114"/>
      <c r="F59" s="116"/>
      <c r="G59" s="114"/>
      <c r="H59" s="114"/>
      <c r="I59" s="157" t="str">
        <f t="shared" si="3"/>
        <v/>
      </c>
      <c r="J59" s="158" t="str">
        <f t="shared" si="4"/>
        <v/>
      </c>
      <c r="M59" t="str">
        <f t="shared" si="9"/>
        <v/>
      </c>
      <c r="N59" t="str">
        <f t="shared" si="10"/>
        <v/>
      </c>
      <c r="O59" t="str" cm="1">
        <f t="array" ref="O59">IF(SUMPRODUCT(--(G59={"LI","VLI","Above LI"})),TRUE,"")</f>
        <v/>
      </c>
      <c r="P59" t="str" cm="1">
        <f t="array" ref="P59">IF(SUMPRODUCT(--(G59={"LI","VLI"})),TRUE, "")</f>
        <v/>
      </c>
      <c r="R59" t="str">
        <f t="shared" si="5"/>
        <v/>
      </c>
      <c r="S59" t="str">
        <f t="shared" si="6"/>
        <v/>
      </c>
      <c r="T59" t="str">
        <f t="shared" si="11"/>
        <v/>
      </c>
      <c r="U59" s="4" t="str">
        <f t="shared" si="7"/>
        <v/>
      </c>
      <c r="V59" s="11" t="str">
        <f t="shared" si="8"/>
        <v/>
      </c>
    </row>
    <row r="60" spans="2:22" ht="18.5">
      <c r="B60" s="115"/>
      <c r="C60" s="114"/>
      <c r="D60" s="114"/>
      <c r="E60" s="114"/>
      <c r="F60" s="116"/>
      <c r="G60" s="114"/>
      <c r="H60" s="114"/>
      <c r="I60" s="157" t="str">
        <f t="shared" si="3"/>
        <v/>
      </c>
      <c r="J60" s="158" t="str">
        <f t="shared" si="4"/>
        <v/>
      </c>
      <c r="M60" t="str">
        <f t="shared" si="9"/>
        <v/>
      </c>
      <c r="N60" t="str">
        <f t="shared" si="10"/>
        <v/>
      </c>
      <c r="O60" t="str" cm="1">
        <f t="array" ref="O60">IF(SUMPRODUCT(--(G60={"LI","VLI","Above LI"})),TRUE,"")</f>
        <v/>
      </c>
      <c r="P60" t="str" cm="1">
        <f t="array" ref="P60">IF(SUMPRODUCT(--(G60={"LI","VLI"})),TRUE, "")</f>
        <v/>
      </c>
      <c r="R60" t="str">
        <f t="shared" si="5"/>
        <v/>
      </c>
      <c r="S60" t="str">
        <f t="shared" si="6"/>
        <v/>
      </c>
      <c r="T60" t="str">
        <f t="shared" si="11"/>
        <v/>
      </c>
      <c r="U60" s="4" t="str">
        <f t="shared" si="7"/>
        <v/>
      </c>
      <c r="V60" s="11" t="str">
        <f t="shared" si="8"/>
        <v/>
      </c>
    </row>
    <row r="61" spans="2:22" ht="18.5">
      <c r="B61" s="115"/>
      <c r="C61" s="114"/>
      <c r="D61" s="114"/>
      <c r="E61" s="114"/>
      <c r="F61" s="116"/>
      <c r="G61" s="114"/>
      <c r="H61" s="114"/>
      <c r="I61" s="157" t="str">
        <f t="shared" si="3"/>
        <v/>
      </c>
      <c r="J61" s="158" t="str">
        <f t="shared" si="4"/>
        <v/>
      </c>
      <c r="M61" t="str">
        <f t="shared" si="9"/>
        <v/>
      </c>
      <c r="N61" t="str">
        <f t="shared" si="10"/>
        <v/>
      </c>
      <c r="O61" t="str" cm="1">
        <f t="array" ref="O61">IF(SUMPRODUCT(--(G61={"LI","VLI","Above LI"})),TRUE,"")</f>
        <v/>
      </c>
      <c r="P61" t="str" cm="1">
        <f t="array" ref="P61">IF(SUMPRODUCT(--(G61={"LI","VLI"})),TRUE, "")</f>
        <v/>
      </c>
      <c r="R61" t="str">
        <f t="shared" si="5"/>
        <v/>
      </c>
      <c r="S61" t="str">
        <f t="shared" si="6"/>
        <v/>
      </c>
      <c r="T61" t="str">
        <f t="shared" si="11"/>
        <v/>
      </c>
      <c r="U61" s="4" t="str">
        <f t="shared" si="7"/>
        <v/>
      </c>
      <c r="V61" s="11" t="str">
        <f t="shared" si="8"/>
        <v/>
      </c>
    </row>
    <row r="62" spans="2:22" ht="18.5">
      <c r="B62" s="115"/>
      <c r="C62" s="114"/>
      <c r="D62" s="114"/>
      <c r="E62" s="114"/>
      <c r="F62" s="116"/>
      <c r="G62" s="114"/>
      <c r="H62" s="114"/>
      <c r="I62" s="157" t="str">
        <f t="shared" si="3"/>
        <v/>
      </c>
      <c r="J62" s="158" t="str">
        <f t="shared" si="4"/>
        <v/>
      </c>
      <c r="M62" t="str">
        <f t="shared" si="9"/>
        <v/>
      </c>
      <c r="N62" t="str">
        <f t="shared" si="10"/>
        <v/>
      </c>
      <c r="O62" t="str" cm="1">
        <f t="array" ref="O62">IF(SUMPRODUCT(--(G62={"LI","VLI","Above LI"})),TRUE,"")</f>
        <v/>
      </c>
      <c r="P62" t="str" cm="1">
        <f t="array" ref="P62">IF(SUMPRODUCT(--(G62={"LI","VLI"})),TRUE, "")</f>
        <v/>
      </c>
      <c r="R62" t="str">
        <f t="shared" si="5"/>
        <v/>
      </c>
      <c r="S62" t="str">
        <f t="shared" si="6"/>
        <v/>
      </c>
      <c r="T62" t="str">
        <f t="shared" si="11"/>
        <v/>
      </c>
      <c r="U62" s="4" t="str">
        <f t="shared" si="7"/>
        <v/>
      </c>
      <c r="V62" s="11" t="str">
        <f t="shared" si="8"/>
        <v/>
      </c>
    </row>
    <row r="63" spans="2:22" ht="18.5">
      <c r="B63" s="115"/>
      <c r="C63" s="114"/>
      <c r="D63" s="114"/>
      <c r="E63" s="114"/>
      <c r="F63" s="116"/>
      <c r="G63" s="114"/>
      <c r="H63" s="114"/>
      <c r="I63" s="157" t="str">
        <f t="shared" si="3"/>
        <v/>
      </c>
      <c r="J63" s="158" t="str">
        <f t="shared" si="4"/>
        <v/>
      </c>
      <c r="M63" t="str">
        <f t="shared" si="9"/>
        <v/>
      </c>
      <c r="N63" t="str">
        <f t="shared" si="10"/>
        <v/>
      </c>
      <c r="O63" t="str" cm="1">
        <f t="array" ref="O63">IF(SUMPRODUCT(--(G63={"LI","VLI","Above LI"})),TRUE,"")</f>
        <v/>
      </c>
      <c r="P63" t="str" cm="1">
        <f t="array" ref="P63">IF(SUMPRODUCT(--(G63={"LI","VLI"})),TRUE, "")</f>
        <v/>
      </c>
      <c r="R63" t="str">
        <f t="shared" si="5"/>
        <v/>
      </c>
      <c r="S63" t="str">
        <f t="shared" si="6"/>
        <v/>
      </c>
      <c r="T63" t="str">
        <f t="shared" si="11"/>
        <v/>
      </c>
      <c r="U63" s="4" t="str">
        <f t="shared" si="7"/>
        <v/>
      </c>
      <c r="V63" s="11" t="str">
        <f t="shared" si="8"/>
        <v/>
      </c>
    </row>
    <row r="64" spans="2:22" ht="18.5">
      <c r="B64" s="115"/>
      <c r="C64" s="114"/>
      <c r="D64" s="114"/>
      <c r="E64" s="114"/>
      <c r="F64" s="116"/>
      <c r="G64" s="114"/>
      <c r="H64" s="114"/>
      <c r="I64" s="157" t="str">
        <f t="shared" si="3"/>
        <v/>
      </c>
      <c r="J64" s="158" t="str">
        <f t="shared" si="4"/>
        <v/>
      </c>
      <c r="M64" t="str">
        <f t="shared" si="9"/>
        <v/>
      </c>
      <c r="N64" t="str">
        <f t="shared" si="10"/>
        <v/>
      </c>
      <c r="O64" t="str" cm="1">
        <f t="array" ref="O64">IF(SUMPRODUCT(--(G64={"LI","VLI","Above LI"})),TRUE,"")</f>
        <v/>
      </c>
      <c r="P64" t="str" cm="1">
        <f t="array" ref="P64">IF(SUMPRODUCT(--(G64={"LI","VLI"})),TRUE, "")</f>
        <v/>
      </c>
      <c r="R64" t="str">
        <f t="shared" si="5"/>
        <v/>
      </c>
      <c r="S64" t="str">
        <f t="shared" si="6"/>
        <v/>
      </c>
      <c r="T64" t="str">
        <f t="shared" si="11"/>
        <v/>
      </c>
      <c r="U64" s="4" t="str">
        <f t="shared" si="7"/>
        <v/>
      </c>
      <c r="V64" s="11" t="str">
        <f t="shared" si="8"/>
        <v/>
      </c>
    </row>
    <row r="65" spans="1:54" ht="18.5">
      <c r="B65" s="115"/>
      <c r="C65" s="114"/>
      <c r="D65" s="114"/>
      <c r="E65" s="114"/>
      <c r="F65" s="116"/>
      <c r="G65" s="114"/>
      <c r="H65" s="114"/>
      <c r="I65" s="157" t="str">
        <f t="shared" si="3"/>
        <v/>
      </c>
      <c r="J65" s="158" t="str">
        <f t="shared" si="4"/>
        <v/>
      </c>
      <c r="M65" t="str">
        <f t="shared" si="9"/>
        <v/>
      </c>
      <c r="N65" t="str">
        <f t="shared" si="10"/>
        <v/>
      </c>
      <c r="O65" t="str" cm="1">
        <f t="array" ref="O65">IF(SUMPRODUCT(--(G65={"LI","VLI","Above LI"})),TRUE,"")</f>
        <v/>
      </c>
      <c r="P65" t="str" cm="1">
        <f t="array" ref="P65">IF(SUMPRODUCT(--(G65={"LI","VLI"})),TRUE, "")</f>
        <v/>
      </c>
      <c r="R65" t="str">
        <f t="shared" si="5"/>
        <v/>
      </c>
      <c r="S65" t="str">
        <f t="shared" si="6"/>
        <v/>
      </c>
      <c r="T65" t="str">
        <f t="shared" si="11"/>
        <v/>
      </c>
      <c r="U65" s="4" t="str">
        <f t="shared" si="7"/>
        <v/>
      </c>
      <c r="V65" s="11" t="str">
        <f t="shared" si="8"/>
        <v/>
      </c>
    </row>
    <row r="66" spans="1:54" ht="18.5">
      <c r="B66" s="115"/>
      <c r="C66" s="114"/>
      <c r="D66" s="114"/>
      <c r="E66" s="114"/>
      <c r="F66" s="116"/>
      <c r="G66" s="114"/>
      <c r="H66" s="114"/>
      <c r="I66" s="157" t="str">
        <f t="shared" si="3"/>
        <v/>
      </c>
      <c r="J66" s="158" t="str">
        <f t="shared" si="4"/>
        <v/>
      </c>
      <c r="M66" t="str">
        <f t="shared" si="9"/>
        <v/>
      </c>
      <c r="N66" t="str">
        <f t="shared" si="10"/>
        <v/>
      </c>
      <c r="O66" t="str" cm="1">
        <f t="array" ref="O66">IF(SUMPRODUCT(--(G66={"LI","VLI","Above LI"})),TRUE,"")</f>
        <v/>
      </c>
      <c r="P66" t="str" cm="1">
        <f t="array" ref="P66">IF(SUMPRODUCT(--(G66={"LI","VLI"})),TRUE, "")</f>
        <v/>
      </c>
      <c r="R66" t="str">
        <f t="shared" si="5"/>
        <v/>
      </c>
      <c r="S66" t="str">
        <f t="shared" si="6"/>
        <v/>
      </c>
      <c r="T66" t="str">
        <f t="shared" si="11"/>
        <v/>
      </c>
      <c r="U66" s="4" t="str">
        <f t="shared" si="7"/>
        <v/>
      </c>
      <c r="V66" s="11" t="str">
        <f t="shared" si="8"/>
        <v/>
      </c>
    </row>
    <row r="67" spans="1:54" ht="18.5">
      <c r="B67" s="115"/>
      <c r="C67" s="114"/>
      <c r="D67" s="114"/>
      <c r="E67" s="114"/>
      <c r="F67" s="116"/>
      <c r="G67" s="114"/>
      <c r="H67" s="114"/>
      <c r="I67" s="157" t="str">
        <f t="shared" si="3"/>
        <v/>
      </c>
      <c r="J67" s="158" t="str">
        <f t="shared" si="4"/>
        <v/>
      </c>
      <c r="M67" t="str">
        <f t="shared" si="9"/>
        <v/>
      </c>
      <c r="N67" t="str">
        <f t="shared" si="10"/>
        <v/>
      </c>
      <c r="O67" t="str" cm="1">
        <f t="array" ref="O67">IF(SUMPRODUCT(--(G67={"LI","VLI","Above LI"})),TRUE,"")</f>
        <v/>
      </c>
      <c r="P67" t="str" cm="1">
        <f t="array" ref="P67">IF(SUMPRODUCT(--(G67={"LI","VLI"})),TRUE, "")</f>
        <v/>
      </c>
      <c r="R67" t="str">
        <f t="shared" si="5"/>
        <v/>
      </c>
      <c r="S67" t="str">
        <f t="shared" si="6"/>
        <v/>
      </c>
      <c r="T67" t="str">
        <f t="shared" si="11"/>
        <v/>
      </c>
      <c r="U67" s="4" t="str">
        <f t="shared" si="7"/>
        <v/>
      </c>
      <c r="V67" s="11" t="str">
        <f t="shared" si="8"/>
        <v/>
      </c>
    </row>
    <row r="68" spans="1:54" ht="18.5">
      <c r="B68" s="115"/>
      <c r="C68" s="114"/>
      <c r="D68" s="114"/>
      <c r="E68" s="114"/>
      <c r="F68" s="116"/>
      <c r="G68" s="114"/>
      <c r="H68" s="114"/>
      <c r="I68" s="157" t="str">
        <f t="shared" si="3"/>
        <v/>
      </c>
      <c r="J68" s="158" t="str">
        <f t="shared" si="4"/>
        <v/>
      </c>
      <c r="M68" t="str">
        <f t="shared" si="9"/>
        <v/>
      </c>
      <c r="N68" t="str">
        <f t="shared" si="10"/>
        <v/>
      </c>
      <c r="O68" t="str" cm="1">
        <f t="array" ref="O68">IF(SUMPRODUCT(--(G68={"LI","VLI","Above LI"})),TRUE,"")</f>
        <v/>
      </c>
      <c r="P68" t="str" cm="1">
        <f t="array" ref="P68">IF(SUMPRODUCT(--(G68={"LI","VLI"})),TRUE, "")</f>
        <v/>
      </c>
      <c r="R68" t="str">
        <f t="shared" si="5"/>
        <v/>
      </c>
      <c r="S68" t="str">
        <f t="shared" si="6"/>
        <v/>
      </c>
      <c r="T68" t="str">
        <f t="shared" si="11"/>
        <v/>
      </c>
      <c r="U68" s="4" t="str">
        <f t="shared" si="7"/>
        <v/>
      </c>
      <c r="V68" s="11" t="str">
        <f t="shared" si="8"/>
        <v/>
      </c>
    </row>
    <row r="69" spans="1:54" ht="18.5">
      <c r="B69" s="115"/>
      <c r="C69" s="114"/>
      <c r="D69" s="114"/>
      <c r="E69" s="114"/>
      <c r="F69" s="116"/>
      <c r="G69" s="114"/>
      <c r="H69" s="114"/>
      <c r="I69" s="157" t="str">
        <f t="shared" si="3"/>
        <v/>
      </c>
      <c r="J69" s="158" t="str">
        <f t="shared" si="4"/>
        <v/>
      </c>
      <c r="K69" s="14"/>
      <c r="L69" s="14"/>
      <c r="M69" t="str">
        <f t="shared" si="9"/>
        <v/>
      </c>
      <c r="N69" t="str">
        <f t="shared" si="10"/>
        <v/>
      </c>
      <c r="O69" t="str" cm="1">
        <f t="array" ref="O69">IF(SUMPRODUCT(--(G69={"LI","VLI","Above LI"})),TRUE,"")</f>
        <v/>
      </c>
      <c r="P69" t="str" cm="1">
        <f t="array" ref="P69">IF(SUMPRODUCT(--(G69={"LI","VLI"})),TRUE, "")</f>
        <v/>
      </c>
      <c r="R69" t="str">
        <f t="shared" si="5"/>
        <v/>
      </c>
      <c r="S69" t="str">
        <f t="shared" si="6"/>
        <v/>
      </c>
      <c r="T69" t="str">
        <f t="shared" si="11"/>
        <v/>
      </c>
      <c r="U69" s="4" t="str">
        <f t="shared" si="7"/>
        <v/>
      </c>
      <c r="V69" s="11" t="str">
        <f t="shared" si="8"/>
        <v/>
      </c>
    </row>
    <row r="70" spans="1:54" s="1" customFormat="1" ht="18.5">
      <c r="A70"/>
      <c r="B70" s="117"/>
      <c r="C70" s="114"/>
      <c r="D70" s="114"/>
      <c r="E70" s="114"/>
      <c r="F70" s="116"/>
      <c r="G70" s="114"/>
      <c r="H70" s="114"/>
      <c r="I70" s="157" t="str">
        <f t="shared" si="3"/>
        <v/>
      </c>
      <c r="J70" s="158" t="str">
        <f t="shared" si="4"/>
        <v/>
      </c>
      <c r="K70" s="14"/>
      <c r="L70" s="14"/>
      <c r="M70" s="1" t="str">
        <f t="shared" si="9"/>
        <v/>
      </c>
      <c r="N70" s="1" t="str">
        <f t="shared" si="10"/>
        <v/>
      </c>
      <c r="O70" s="1" t="str" cm="1">
        <f t="array" ref="O70">IF(SUMPRODUCT(--(G70={"LI","VLI","Above LI"})),TRUE, "")</f>
        <v/>
      </c>
      <c r="P70" s="1" t="str" cm="1">
        <f t="array" ref="P70">IF(SUMPRODUCT(--(G70={"LI","VLI"})),TRUE, "")</f>
        <v/>
      </c>
      <c r="R70" t="str">
        <f t="shared" si="5"/>
        <v/>
      </c>
      <c r="S70" t="str">
        <f t="shared" si="6"/>
        <v/>
      </c>
      <c r="T70" t="str">
        <f t="shared" si="11"/>
        <v/>
      </c>
      <c r="U70" s="4" t="str">
        <f t="shared" si="7"/>
        <v/>
      </c>
      <c r="V70" s="11" t="str">
        <f>IF(B70="","",IF(COUNTBLANK(B70:H70)&gt;0,"Missing Data",""))</f>
        <v/>
      </c>
      <c r="W70"/>
      <c r="X70"/>
      <c r="Y70"/>
      <c r="Z70"/>
      <c r="AA70"/>
      <c r="AB70"/>
      <c r="AC70"/>
      <c r="AD70"/>
      <c r="AE70"/>
      <c r="AF70"/>
      <c r="AG70"/>
      <c r="AH70"/>
      <c r="AI70"/>
      <c r="AJ70"/>
      <c r="AK70"/>
      <c r="AL70"/>
      <c r="AM70"/>
      <c r="AN70"/>
      <c r="AO70"/>
      <c r="AP70"/>
      <c r="AQ70"/>
      <c r="AR70"/>
      <c r="AS70"/>
      <c r="AT70"/>
      <c r="AU70"/>
      <c r="AV70"/>
      <c r="AW70"/>
      <c r="AX70"/>
      <c r="AY70"/>
      <c r="AZ70"/>
      <c r="BA70"/>
      <c r="BB70"/>
    </row>
    <row r="71" spans="1:54">
      <c r="B71" s="19"/>
      <c r="C71" s="14"/>
      <c r="D71" s="14"/>
      <c r="E71" s="14"/>
      <c r="F71" s="19"/>
      <c r="G71" s="19"/>
      <c r="H71" s="14"/>
      <c r="J71" s="14"/>
      <c r="K71" s="14"/>
      <c r="L71" s="14"/>
      <c r="M71">
        <f>COUNTIF(M30:M70,TRUE)</f>
        <v>0</v>
      </c>
      <c r="N71">
        <f>COUNTIF(N30:N70,TRUE)</f>
        <v>0</v>
      </c>
      <c r="O71">
        <f>COUNTIF(O30:O70,TRUE)</f>
        <v>0</v>
      </c>
      <c r="P71">
        <f>COUNTIF(P30:P70,TRUE)</f>
        <v>0</v>
      </c>
      <c r="R71">
        <f>COUNTIF(R30:R70,TRUE)</f>
        <v>0</v>
      </c>
      <c r="S71">
        <f>COUNTIF(S30:S70,TRUE)</f>
        <v>0</v>
      </c>
      <c r="T71">
        <f>COUNTIF(T30:T70,TRUE)</f>
        <v>0</v>
      </c>
      <c r="U71" s="4"/>
    </row>
    <row r="72" spans="1:54">
      <c r="B72" s="195"/>
      <c r="F72" s="15"/>
      <c r="G72" s="119"/>
      <c r="J72" s="14"/>
      <c r="K72" s="14"/>
      <c r="L72" s="14"/>
    </row>
    <row r="73" spans="1:54">
      <c r="B73" s="195"/>
      <c r="F73" s="15"/>
      <c r="G73" s="119"/>
      <c r="H73" s="119"/>
      <c r="J73" s="14"/>
      <c r="K73" s="14"/>
      <c r="L73" s="14"/>
    </row>
    <row r="74" spans="1:54">
      <c r="B74" s="195"/>
      <c r="F74" s="14"/>
      <c r="G74" s="14"/>
      <c r="N74" s="5" t="s">
        <v>75</v>
      </c>
      <c r="O74" s="73">
        <f>COUNTIF(G$30:G$70,N74)</f>
        <v>0</v>
      </c>
    </row>
    <row r="75" spans="1:54" s="1" customFormat="1" hidden="1">
      <c r="A75" s="27" t="s">
        <v>79</v>
      </c>
      <c r="B75" s="17"/>
      <c r="C75" s="120"/>
      <c r="D75" s="17"/>
      <c r="E75" s="17"/>
      <c r="F75" s="17"/>
      <c r="G75" s="17"/>
      <c r="H75" s="17"/>
      <c r="N75" s="71" t="s">
        <v>77</v>
      </c>
      <c r="O75" s="13">
        <f>COUNTIF(G$30:G$70,N75)</f>
        <v>0</v>
      </c>
    </row>
    <row r="76" spans="1:54" hidden="1">
      <c r="B76" s="195"/>
      <c r="F76" s="14"/>
      <c r="G76" s="14"/>
    </row>
    <row r="77" spans="1:54" hidden="1">
      <c r="B77" s="195"/>
      <c r="F77" s="14"/>
      <c r="G77" s="14"/>
    </row>
    <row r="78" spans="1:54" hidden="1">
      <c r="A78" s="78" t="s">
        <v>80</v>
      </c>
      <c r="B78" s="195"/>
      <c r="F78" s="14"/>
      <c r="G78" s="14"/>
      <c r="R78" t="s">
        <v>181</v>
      </c>
    </row>
    <row r="79" spans="1:54" ht="46.5" hidden="1">
      <c r="B79" s="195"/>
      <c r="D79" s="12"/>
      <c r="E79" s="31"/>
      <c r="F79" s="32"/>
      <c r="G79" s="32"/>
      <c r="H79" s="32"/>
      <c r="I79" s="32"/>
      <c r="K79" s="33" t="s">
        <v>176</v>
      </c>
      <c r="L79" s="33"/>
      <c r="O79" s="72" t="s">
        <v>81</v>
      </c>
      <c r="P79" s="72"/>
      <c r="S79" s="154" t="s">
        <v>179</v>
      </c>
      <c r="T79" s="155"/>
      <c r="U79" s="155"/>
      <c r="V79" s="4" t="s">
        <v>68</v>
      </c>
      <c r="W79" t="s">
        <v>183</v>
      </c>
      <c r="X79" s="4" t="s">
        <v>180</v>
      </c>
    </row>
    <row r="80" spans="1:54" hidden="1">
      <c r="B80" s="5"/>
      <c r="C80" s="5"/>
      <c r="D80" s="7"/>
      <c r="E80" s="7"/>
      <c r="F80" s="24" t="s">
        <v>82</v>
      </c>
      <c r="G80" s="7" t="s">
        <v>83</v>
      </c>
      <c r="H80" s="7" t="s">
        <v>84</v>
      </c>
      <c r="I80" s="7" t="s">
        <v>85</v>
      </c>
      <c r="J80" s="7"/>
      <c r="K80" s="7" t="s">
        <v>86</v>
      </c>
      <c r="L80" s="7" t="s">
        <v>87</v>
      </c>
      <c r="M80" s="7"/>
      <c r="N80" s="7" t="s">
        <v>43</v>
      </c>
      <c r="O80" s="7" t="s">
        <v>88</v>
      </c>
      <c r="P80" s="7" t="s">
        <v>89</v>
      </c>
      <c r="R80" s="7"/>
      <c r="S80" s="7" t="s">
        <v>71</v>
      </c>
      <c r="T80" s="7" t="s">
        <v>73</v>
      </c>
      <c r="U80" s="7" t="s">
        <v>104</v>
      </c>
      <c r="V80" s="7"/>
      <c r="W80" s="7"/>
      <c r="X80" s="7"/>
    </row>
    <row r="81" spans="2:24" hidden="1">
      <c r="B81" s="5"/>
      <c r="C81" s="5"/>
      <c r="D81" t="s">
        <v>76</v>
      </c>
      <c r="E81">
        <f t="shared" ref="E81:E86" si="12">COUNTIF(H$30:H$70,D81)</f>
        <v>0</v>
      </c>
      <c r="F81" s="25">
        <f t="shared" ref="F81:F86" si="13">COUNTIFS($H$30:$H$70,$D81,$G$30:$G$70,"VLI",$F$30:$F$70,"Occupied")</f>
        <v>0</v>
      </c>
      <c r="G81" s="25">
        <f t="shared" ref="G81:G86" si="14">COUNTIFS($H$30:$H$70,$D81,$G$30:$G$70,"LI",$F$30:$F$70,"Occupied")</f>
        <v>0</v>
      </c>
      <c r="H81" s="25">
        <f t="shared" ref="H81:H86" si="15">COUNTIFS($H$30:$H$70,$D81,$G$30:$G$70,"Above LI",$F$30:$F$70,"Occupied")</f>
        <v>0</v>
      </c>
      <c r="I81">
        <f t="shared" ref="I81:I86" si="16">COUNTIFS(F$30:F$70,"Occupied",$H$30:$H$70,$D81,$G$30:$G$70,"NO INCOME DATA")</f>
        <v>0</v>
      </c>
      <c r="K81">
        <f>COUNTIFS($H$30:$H$70,$D81,$F$30:$F$70,"UNOCCUPIED",G$30:G$70,"No Income Data")</f>
        <v>0</v>
      </c>
      <c r="L81">
        <f t="shared" ref="L81:L86" si="17">COUNTIFS($H$30:$H$70,$D81,$F$30:$F$70,"UNOCCUPIED")-K81</f>
        <v>0</v>
      </c>
      <c r="N81">
        <f t="shared" ref="N81:N86" si="18">SUM(F81:L81)</f>
        <v>0</v>
      </c>
      <c r="O81">
        <f t="shared" ref="O81:O86" si="19">F81+G81+H81+L81</f>
        <v>0</v>
      </c>
      <c r="P81">
        <f>K81+I81</f>
        <v>0</v>
      </c>
      <c r="R81" t="s">
        <v>76</v>
      </c>
      <c r="S81">
        <f>COUNTIFS($U$30:$U$70,"VLI",$H$30:$H$70,R81)</f>
        <v>0</v>
      </c>
      <c r="T81">
        <f>COUNTIFS($U$30:$U$70,"LI",$H$30:$H$70,R81)</f>
        <v>0</v>
      </c>
      <c r="U81">
        <f>COUNTIFS($U$30:$U$70,"Income Unknown",$H$30:$H$70,R81)</f>
        <v>0</v>
      </c>
      <c r="V81">
        <f>COUNTIFS($S$30:$S$70,TRUE,$H$30:$H$70,R81)</f>
        <v>0</v>
      </c>
      <c r="W81">
        <f>COUNTIFS($T$30:$T$70,TRUE,$H$30:$H$70,R81)</f>
        <v>0</v>
      </c>
      <c r="X81">
        <f>SUM(S81:W81)</f>
        <v>0</v>
      </c>
    </row>
    <row r="82" spans="2:24" hidden="1">
      <c r="B82" s="5"/>
      <c r="C82" s="5"/>
      <c r="D82" t="s">
        <v>72</v>
      </c>
      <c r="E82">
        <f t="shared" si="12"/>
        <v>0</v>
      </c>
      <c r="F82" s="25">
        <f t="shared" si="13"/>
        <v>0</v>
      </c>
      <c r="G82" s="25">
        <f t="shared" si="14"/>
        <v>0</v>
      </c>
      <c r="H82" s="25">
        <f t="shared" si="15"/>
        <v>0</v>
      </c>
      <c r="I82">
        <f t="shared" si="16"/>
        <v>0</v>
      </c>
      <c r="K82">
        <f>COUNTIFS($H$30:$H$70,$D82,F$30:F$70,"UNOCCUPIED",G$30:G$70,"No Income Data")</f>
        <v>0</v>
      </c>
      <c r="L82">
        <f t="shared" si="17"/>
        <v>0</v>
      </c>
      <c r="N82">
        <f t="shared" si="18"/>
        <v>0</v>
      </c>
      <c r="O82">
        <f t="shared" si="19"/>
        <v>0</v>
      </c>
      <c r="P82">
        <f t="shared" ref="P82:P86" si="20">K82+I82</f>
        <v>0</v>
      </c>
      <c r="R82" t="s">
        <v>72</v>
      </c>
      <c r="S82">
        <f t="shared" ref="S82:S86" si="21">COUNTIFS($U$30:$U$70,"VLI",$H$30:$H$70,R82)</f>
        <v>0</v>
      </c>
      <c r="T82">
        <f t="shared" ref="T82:T86" si="22">COUNTIFS($U$30:$U$70,"LI",$H$30:$H$70,R82)</f>
        <v>0</v>
      </c>
      <c r="U82">
        <f t="shared" ref="U82:U86" si="23">COUNTIFS($U$30:$U$70,"Income Unknown",$H$30:$H$70,R82)</f>
        <v>0</v>
      </c>
      <c r="V82">
        <f t="shared" ref="V82:V86" si="24">COUNTIFS($S$30:$S$70,TRUE,$H$30:$H$70,R82)</f>
        <v>0</v>
      </c>
      <c r="W82">
        <f t="shared" ref="W82:W86" si="25">COUNTIFS($T$30:$T$70,TRUE,$H$30:$H$70,R82)</f>
        <v>0</v>
      </c>
      <c r="X82">
        <f t="shared" ref="X82:X86" si="26">SUM(S82:W82)</f>
        <v>0</v>
      </c>
    </row>
    <row r="83" spans="2:24" hidden="1">
      <c r="B83" s="5"/>
      <c r="C83" s="5"/>
      <c r="D83" t="s">
        <v>74</v>
      </c>
      <c r="E83">
        <f t="shared" si="12"/>
        <v>0</v>
      </c>
      <c r="F83" s="25">
        <f t="shared" si="13"/>
        <v>0</v>
      </c>
      <c r="G83" s="25">
        <f t="shared" si="14"/>
        <v>0</v>
      </c>
      <c r="H83" s="25">
        <f t="shared" si="15"/>
        <v>0</v>
      </c>
      <c r="I83">
        <f t="shared" si="16"/>
        <v>0</v>
      </c>
      <c r="K83">
        <f>COUNTIFS($H$30:$H$70,$D83,F$30:F$70,"UNOCCUPIED",G$30:G$70,"No Income Data")</f>
        <v>0</v>
      </c>
      <c r="L83">
        <f t="shared" si="17"/>
        <v>0</v>
      </c>
      <c r="N83">
        <f t="shared" si="18"/>
        <v>0</v>
      </c>
      <c r="O83">
        <f t="shared" si="19"/>
        <v>0</v>
      </c>
      <c r="P83">
        <f t="shared" si="20"/>
        <v>0</v>
      </c>
      <c r="R83" t="s">
        <v>74</v>
      </c>
      <c r="S83">
        <f t="shared" si="21"/>
        <v>0</v>
      </c>
      <c r="T83">
        <f t="shared" si="22"/>
        <v>0</v>
      </c>
      <c r="U83">
        <f t="shared" si="23"/>
        <v>0</v>
      </c>
      <c r="V83">
        <f t="shared" si="24"/>
        <v>0</v>
      </c>
      <c r="W83">
        <f t="shared" si="25"/>
        <v>0</v>
      </c>
      <c r="X83">
        <f t="shared" si="26"/>
        <v>0</v>
      </c>
    </row>
    <row r="84" spans="2:24" hidden="1">
      <c r="B84" s="5"/>
      <c r="C84" s="5"/>
      <c r="D84" t="s">
        <v>78</v>
      </c>
      <c r="E84">
        <f t="shared" si="12"/>
        <v>0</v>
      </c>
      <c r="F84" s="25">
        <f t="shared" si="13"/>
        <v>0</v>
      </c>
      <c r="G84" s="25">
        <f t="shared" si="14"/>
        <v>0</v>
      </c>
      <c r="H84" s="25">
        <f t="shared" si="15"/>
        <v>0</v>
      </c>
      <c r="I84">
        <f t="shared" si="16"/>
        <v>0</v>
      </c>
      <c r="K84">
        <f>COUNTIFS($H$30:$H$70,$D84,F$30:F$70,"UNOCCUPIED",G$30:G$70,"No Income Data")</f>
        <v>0</v>
      </c>
      <c r="L84">
        <f t="shared" si="17"/>
        <v>0</v>
      </c>
      <c r="N84">
        <f t="shared" si="18"/>
        <v>0</v>
      </c>
      <c r="O84">
        <f t="shared" si="19"/>
        <v>0</v>
      </c>
      <c r="P84">
        <f t="shared" si="20"/>
        <v>0</v>
      </c>
      <c r="R84" t="s">
        <v>78</v>
      </c>
      <c r="S84">
        <f t="shared" si="21"/>
        <v>0</v>
      </c>
      <c r="T84">
        <f t="shared" si="22"/>
        <v>0</v>
      </c>
      <c r="U84">
        <f t="shared" si="23"/>
        <v>0</v>
      </c>
      <c r="V84">
        <f t="shared" si="24"/>
        <v>0</v>
      </c>
      <c r="W84">
        <f t="shared" si="25"/>
        <v>0</v>
      </c>
      <c r="X84">
        <f t="shared" si="26"/>
        <v>0</v>
      </c>
    </row>
    <row r="85" spans="2:24" hidden="1">
      <c r="B85" s="5"/>
      <c r="C85" s="5"/>
      <c r="D85" s="1" t="s">
        <v>90</v>
      </c>
      <c r="E85">
        <f t="shared" si="12"/>
        <v>0</v>
      </c>
      <c r="F85" s="25">
        <f t="shared" si="13"/>
        <v>0</v>
      </c>
      <c r="G85" s="25">
        <f t="shared" si="14"/>
        <v>0</v>
      </c>
      <c r="H85" s="25">
        <f t="shared" si="15"/>
        <v>0</v>
      </c>
      <c r="I85">
        <f t="shared" si="16"/>
        <v>0</v>
      </c>
      <c r="J85" s="1"/>
      <c r="K85">
        <f>COUNTIFS($H$30:$H$70,$D85,F$30:F$70,"UNOCCUPIED",G$30:G$70,"No Income Data")</f>
        <v>0</v>
      </c>
      <c r="L85">
        <f t="shared" si="17"/>
        <v>0</v>
      </c>
      <c r="M85" s="1"/>
      <c r="N85">
        <f t="shared" si="18"/>
        <v>0</v>
      </c>
      <c r="O85">
        <f t="shared" si="19"/>
        <v>0</v>
      </c>
      <c r="P85">
        <f t="shared" si="20"/>
        <v>0</v>
      </c>
      <c r="R85" t="s">
        <v>90</v>
      </c>
      <c r="S85">
        <f t="shared" si="21"/>
        <v>0</v>
      </c>
      <c r="T85">
        <f t="shared" si="22"/>
        <v>0</v>
      </c>
      <c r="U85">
        <f t="shared" si="23"/>
        <v>0</v>
      </c>
      <c r="V85">
        <f t="shared" si="24"/>
        <v>0</v>
      </c>
      <c r="W85">
        <f t="shared" si="25"/>
        <v>0</v>
      </c>
      <c r="X85">
        <f t="shared" si="26"/>
        <v>0</v>
      </c>
    </row>
    <row r="86" spans="2:24" hidden="1">
      <c r="B86" s="5"/>
      <c r="C86" s="5"/>
      <c r="D86" s="7" t="s">
        <v>91</v>
      </c>
      <c r="E86" s="7">
        <f t="shared" si="12"/>
        <v>0</v>
      </c>
      <c r="F86" s="7">
        <f t="shared" si="13"/>
        <v>0</v>
      </c>
      <c r="G86" s="7">
        <f t="shared" si="14"/>
        <v>0</v>
      </c>
      <c r="H86" s="7">
        <f t="shared" si="15"/>
        <v>0</v>
      </c>
      <c r="I86" s="7">
        <f t="shared" si="16"/>
        <v>0</v>
      </c>
      <c r="J86" s="7"/>
      <c r="K86" s="7">
        <f>COUNTIFS($H$30:$H$70,$D86,F$30:F$70,"UNOCCUPIED",G$30:G$70,"No Income Data")</f>
        <v>0</v>
      </c>
      <c r="L86" s="7">
        <f t="shared" si="17"/>
        <v>0</v>
      </c>
      <c r="M86" s="7"/>
      <c r="N86" s="7">
        <f t="shared" si="18"/>
        <v>0</v>
      </c>
      <c r="O86" s="7">
        <f t="shared" si="19"/>
        <v>0</v>
      </c>
      <c r="P86" s="7">
        <f t="shared" si="20"/>
        <v>0</v>
      </c>
      <c r="R86" s="7" t="s">
        <v>91</v>
      </c>
      <c r="S86" s="7">
        <f t="shared" si="21"/>
        <v>0</v>
      </c>
      <c r="T86" s="7">
        <f t="shared" si="22"/>
        <v>0</v>
      </c>
      <c r="U86" s="7">
        <f t="shared" si="23"/>
        <v>0</v>
      </c>
      <c r="V86" s="7">
        <f t="shared" si="24"/>
        <v>0</v>
      </c>
      <c r="W86" s="7">
        <f t="shared" si="25"/>
        <v>0</v>
      </c>
      <c r="X86" s="7">
        <f t="shared" si="26"/>
        <v>0</v>
      </c>
    </row>
    <row r="87" spans="2:24" s="3" customFormat="1" hidden="1">
      <c r="B87" s="34"/>
      <c r="C87" s="34"/>
      <c r="D87" s="3" t="s">
        <v>43</v>
      </c>
      <c r="E87" s="3">
        <f>SUM(E81:E86)</f>
        <v>0</v>
      </c>
      <c r="F87" s="35">
        <f>SUM(F81:F86)</f>
        <v>0</v>
      </c>
      <c r="G87" s="3">
        <f>SUM(G81:G86)</f>
        <v>0</v>
      </c>
      <c r="H87" s="3">
        <f>SUM(H81:H86)</f>
        <v>0</v>
      </c>
      <c r="I87" s="3">
        <f>SUM(I81:I86)</f>
        <v>0</v>
      </c>
      <c r="K87" s="3">
        <f>SUM(K81:K86)</f>
        <v>0</v>
      </c>
      <c r="L87" s="3">
        <f>SUM(L81:L86)</f>
        <v>0</v>
      </c>
      <c r="N87" s="3">
        <f>SUM(N81:N86)</f>
        <v>0</v>
      </c>
      <c r="O87" s="3">
        <f>SUM(O81:O86)</f>
        <v>0</v>
      </c>
      <c r="P87" s="3">
        <f>SUM(P81:P86)</f>
        <v>0</v>
      </c>
      <c r="R87" s="3" t="s">
        <v>43</v>
      </c>
      <c r="S87" s="3">
        <f t="shared" ref="S87:X87" si="27">SUM(S81:S86)</f>
        <v>0</v>
      </c>
      <c r="T87" s="3">
        <f t="shared" si="27"/>
        <v>0</v>
      </c>
      <c r="U87" s="3">
        <f t="shared" si="27"/>
        <v>0</v>
      </c>
      <c r="V87" s="3">
        <f t="shared" si="27"/>
        <v>0</v>
      </c>
      <c r="W87" s="3">
        <f t="shared" si="27"/>
        <v>0</v>
      </c>
      <c r="X87" s="3">
        <f t="shared" si="27"/>
        <v>0</v>
      </c>
    </row>
    <row r="88" spans="2:24" hidden="1">
      <c r="B88" s="5"/>
      <c r="C88" s="5"/>
      <c r="N88" s="11" t="str">
        <f>IF(N87=E87,"","Error!")</f>
        <v/>
      </c>
    </row>
    <row r="89" spans="2:24" s="8" customFormat="1" hidden="1">
      <c r="B89" s="9"/>
      <c r="C89" s="9"/>
      <c r="D89" s="9" t="s">
        <v>92</v>
      </c>
      <c r="E89" s="8">
        <f>COUNTA(B30:B70)</f>
        <v>0</v>
      </c>
      <c r="F89" s="11" t="str">
        <f>IF(E89&lt;&gt;E$87,"Error?","")</f>
        <v/>
      </c>
    </row>
    <row r="90" spans="2:24" s="8" customFormat="1" hidden="1">
      <c r="B90" s="9"/>
      <c r="C90" s="9"/>
      <c r="D90" s="9" t="s">
        <v>93</v>
      </c>
      <c r="E90" s="8">
        <f>SUM(E81:E86)</f>
        <v>0</v>
      </c>
      <c r="F90" s="11" t="str">
        <f>IF(E90&lt;&gt;E$87,"Error?","")</f>
        <v/>
      </c>
    </row>
    <row r="91" spans="2:24" hidden="1"/>
    <row r="92" spans="2:24" hidden="1"/>
    <row r="93" spans="2:24" hidden="1">
      <c r="B93" s="3" t="s">
        <v>94</v>
      </c>
    </row>
    <row r="94" spans="2:24" hidden="1">
      <c r="C94" s="1"/>
      <c r="D94" s="27" t="s">
        <v>43</v>
      </c>
      <c r="E94" s="27" t="s">
        <v>82</v>
      </c>
      <c r="F94" s="27" t="s">
        <v>83</v>
      </c>
      <c r="G94" s="27" t="s">
        <v>84</v>
      </c>
      <c r="H94" s="27" t="s">
        <v>95</v>
      </c>
    </row>
    <row r="95" spans="2:24" hidden="1">
      <c r="C95" s="3" t="s">
        <v>70</v>
      </c>
      <c r="D95" s="36">
        <f>SUM(E95:H95)</f>
        <v>0</v>
      </c>
      <c r="E95">
        <f>COUNTIFS($F$30:$F$70,$C95,$G$30:$G$70,"VLI")</f>
        <v>0</v>
      </c>
      <c r="F95">
        <f>COUNTIFS($F$30:$F$70,$C95,$G$30:$G$70,"LI")</f>
        <v>0</v>
      </c>
      <c r="G95">
        <f>COUNTIFS($F$30:$F$70,$C95,$G$30:$G$70,"Above LI")</f>
        <v>0</v>
      </c>
      <c r="H95">
        <f>COUNTIFS($F$30:$F$70,$C95,$G$30:$G$70,"No Income Data")</f>
        <v>0</v>
      </c>
    </row>
    <row r="96" spans="2:24" hidden="1">
      <c r="C96" s="27" t="s">
        <v>64</v>
      </c>
      <c r="D96" s="37">
        <f>SUM(E96:H96)</f>
        <v>0</v>
      </c>
      <c r="E96" s="1">
        <f>COUNTIFS($F$30:$F$70,$C96,$G$30:$G$70,"VLI")</f>
        <v>0</v>
      </c>
      <c r="F96" s="1">
        <f>COUNTIFS($F$30:$F$70,$C96,$G$30:$G$70,"LI")</f>
        <v>0</v>
      </c>
      <c r="G96" s="1">
        <f>COUNTIFS($F$30:$F$70,$C96,$G$30:$G$70,"Above LI")</f>
        <v>0</v>
      </c>
      <c r="H96" s="1">
        <f>COUNTIFS($F$30:$F$70,$C96,$G$30:$G$70,"No Income Data")</f>
        <v>0</v>
      </c>
    </row>
    <row r="97" spans="1:9" hidden="1">
      <c r="C97" s="3" t="s">
        <v>43</v>
      </c>
      <c r="D97" s="3">
        <f>SUM(D95:D96)</f>
        <v>0</v>
      </c>
      <c r="E97" s="3">
        <f t="shared" ref="E97:H97" si="28">SUM(E95:E96)</f>
        <v>0</v>
      </c>
      <c r="F97" s="3">
        <f t="shared" si="28"/>
        <v>0</v>
      </c>
      <c r="G97" s="3">
        <f t="shared" si="28"/>
        <v>0</v>
      </c>
      <c r="H97" s="3">
        <f t="shared" si="28"/>
        <v>0</v>
      </c>
    </row>
    <row r="98" spans="1:9" hidden="1"/>
    <row r="99" spans="1:9" hidden="1"/>
    <row r="100" spans="1:9" hidden="1">
      <c r="A100" s="75" t="s">
        <v>96</v>
      </c>
    </row>
    <row r="101" spans="1:9" hidden="1">
      <c r="A101" s="74" t="s">
        <v>97</v>
      </c>
    </row>
    <row r="102" spans="1:9" hidden="1"/>
    <row r="103" spans="1:9" hidden="1">
      <c r="B103" t="s">
        <v>98</v>
      </c>
      <c r="C103" s="1"/>
      <c r="D103" s="1"/>
      <c r="E103" s="27" t="s">
        <v>99</v>
      </c>
      <c r="F103" s="27" t="s">
        <v>100</v>
      </c>
      <c r="G103" s="27" t="s">
        <v>101</v>
      </c>
      <c r="H103" s="27" t="s">
        <v>102</v>
      </c>
      <c r="I103" s="27" t="s">
        <v>103</v>
      </c>
    </row>
    <row r="104" spans="1:9" hidden="1">
      <c r="C104" t="s">
        <v>82</v>
      </c>
      <c r="D104" s="3"/>
      <c r="E104">
        <f>COUNTIF(D$30:D$70,"VLI")</f>
        <v>0</v>
      </c>
      <c r="F104">
        <f>COUNTIFS($E$30:$E$70,"Yes",$G$30:$G$70,"VLI")</f>
        <v>0</v>
      </c>
      <c r="G104">
        <f>COUNTIFS(M$30:N$70,"VLI")</f>
        <v>0</v>
      </c>
      <c r="H104">
        <f>IF(E15="Yes",COUNTIFS(C30:C70,"Yes",G$30:G$70,"VLI"),0)</f>
        <v>0</v>
      </c>
      <c r="I104">
        <f>COUNTIFS(R$30:R$70,"True",G$30:G$70,"VLI")</f>
        <v>0</v>
      </c>
    </row>
    <row r="105" spans="1:9" hidden="1">
      <c r="C105" t="s">
        <v>83</v>
      </c>
      <c r="E105">
        <f>COUNTIF(D$30:D$70,"LI")</f>
        <v>0</v>
      </c>
      <c r="F105">
        <f>COUNTIFS($E$30:$E$70,"Yes",$G$30:$G$70,"LI")</f>
        <v>0</v>
      </c>
      <c r="G105">
        <f>COUNTIFS(M$30:N$70,"LI")</f>
        <v>0</v>
      </c>
      <c r="H105">
        <f>IF(E15="Yes",COUNTIFS(C30:C70,"Yes",G$30:G$70,"LI"),0)</f>
        <v>0</v>
      </c>
      <c r="I105">
        <f>COUNTIFS(R$30:R$70,"True",G$30:G$70,"LI")</f>
        <v>0</v>
      </c>
    </row>
    <row r="106" spans="1:9" hidden="1">
      <c r="C106" t="s">
        <v>84</v>
      </c>
      <c r="F106">
        <f>COUNTIFS($E$30:$E$70,"Yes",$G$30:$G$70,"Above LI")</f>
        <v>0</v>
      </c>
      <c r="G106">
        <f>COUNTIFS(M$30:N$70,"Above LI")</f>
        <v>0</v>
      </c>
      <c r="H106">
        <f>IF(E15="Yes",COUNTIFS($C$30:$C$70,"Yes",$G$30:$G$70,"Above LI"),0)</f>
        <v>0</v>
      </c>
      <c r="I106">
        <f>COUNTIFS(R$30:R$70,"True",G$30:G$70,"Above LI")</f>
        <v>0</v>
      </c>
    </row>
    <row r="107" spans="1:9" hidden="1">
      <c r="B107" s="3"/>
      <c r="C107" s="1" t="s">
        <v>104</v>
      </c>
      <c r="D107" s="27"/>
      <c r="E107" s="1"/>
      <c r="F107" s="1">
        <f>COUNTIFS($E$30:$E$70,"Yes",$G$30:$G$70,"No Income Data")</f>
        <v>0</v>
      </c>
      <c r="G107" s="1">
        <f>COUNTIFS(M$30:N$70,"No Income Data")</f>
        <v>0</v>
      </c>
      <c r="H107" s="1">
        <f>IF(E15="Yes",COUNTIFS($C$30:$C$70,"Yes",$G$30:$G$70,"No Income Data"),0)</f>
        <v>0</v>
      </c>
      <c r="I107" s="1">
        <f>COUNTIFS(R$30:R$70,"True",G$30:G$70,"No Income Data")</f>
        <v>0</v>
      </c>
    </row>
    <row r="108" spans="1:9" hidden="1">
      <c r="C108" s="3" t="s">
        <v>43</v>
      </c>
      <c r="E108">
        <f>SUM(E104:E107)</f>
        <v>0</v>
      </c>
      <c r="F108">
        <f>SUM(F104:F107)</f>
        <v>0</v>
      </c>
      <c r="G108">
        <f t="shared" ref="G108:H108" si="29">SUM(G104:G107)</f>
        <v>0</v>
      </c>
      <c r="H108">
        <f t="shared" si="29"/>
        <v>0</v>
      </c>
      <c r="I108">
        <f>COUNTIFS(R$30:R$70,"True")</f>
        <v>0</v>
      </c>
    </row>
    <row r="109" spans="1:9" hidden="1">
      <c r="B109" s="8"/>
      <c r="C109" s="8"/>
      <c r="D109" s="8"/>
      <c r="E109" s="8"/>
      <c r="F109" s="8"/>
      <c r="G109" s="8"/>
      <c r="H109" s="8"/>
    </row>
    <row r="110" spans="1:9" hidden="1">
      <c r="B110" t="s">
        <v>105</v>
      </c>
      <c r="E110" s="27" t="s">
        <v>99</v>
      </c>
      <c r="F110" s="27" t="s">
        <v>100</v>
      </c>
      <c r="G110" s="27" t="s">
        <v>101</v>
      </c>
      <c r="H110" s="27" t="s">
        <v>102</v>
      </c>
    </row>
    <row r="111" spans="1:9" hidden="1">
      <c r="C111" s="55" t="s">
        <v>104</v>
      </c>
      <c r="D111" s="55"/>
      <c r="E111" s="56"/>
      <c r="F111" s="55">
        <f>F107</f>
        <v>0</v>
      </c>
      <c r="G111" s="55">
        <f t="shared" ref="G111" si="30">G107</f>
        <v>0</v>
      </c>
      <c r="H111" s="55">
        <f>H107</f>
        <v>0</v>
      </c>
    </row>
    <row r="112" spans="1:9" hidden="1">
      <c r="C112" t="s">
        <v>106</v>
      </c>
      <c r="D112" s="54">
        <f>'2. Update CHAS data'!D7</f>
        <v>0.45245518316445832</v>
      </c>
      <c r="E112" s="25"/>
      <c r="F112">
        <f>MIN(ROUNDUP(F$111*$D112,0), F$111)</f>
        <v>0</v>
      </c>
      <c r="G112">
        <f>MIN(ROUNDUP(G$111*$D112,0), G$111)</f>
        <v>0</v>
      </c>
      <c r="H112">
        <f>MIN(ROUNDUP(H$111*$D112,0), H$111)</f>
        <v>0</v>
      </c>
    </row>
    <row r="113" spans="2:11" hidden="1">
      <c r="C113" t="s">
        <v>107</v>
      </c>
      <c r="D113" s="54">
        <f>'2. Update CHAS data'!D8</f>
        <v>0.2533125487139517</v>
      </c>
      <c r="E113" s="25"/>
      <c r="F113">
        <f>MIN(ROUNDUP(F$111*$D113,0), MAX(0, F$111-F112))</f>
        <v>0</v>
      </c>
      <c r="G113">
        <f>MIN(ROUNDUP(G$111*$D113,0), MAX(0, G$111-G112))</f>
        <v>0</v>
      </c>
      <c r="H113">
        <f>MIN(ROUNDUP(H$111*$D113,0), MAX(0, H$111-H112))</f>
        <v>0</v>
      </c>
    </row>
    <row r="114" spans="2:11" hidden="1">
      <c r="C114" t="s">
        <v>75</v>
      </c>
      <c r="D114" s="54">
        <f>1-D112-D113</f>
        <v>0.29423226812158998</v>
      </c>
      <c r="E114" s="25"/>
      <c r="F114">
        <f>F111-F112-F113</f>
        <v>0</v>
      </c>
      <c r="G114">
        <f>G111-G112-G113</f>
        <v>0</v>
      </c>
      <c r="H114">
        <f>H111-H112-H113</f>
        <v>0</v>
      </c>
    </row>
    <row r="115" spans="2:11" hidden="1"/>
    <row r="116" spans="2:11" hidden="1">
      <c r="B116" t="s">
        <v>103</v>
      </c>
      <c r="C116" s="1"/>
      <c r="D116" s="1"/>
      <c r="E116" s="27" t="s">
        <v>99</v>
      </c>
      <c r="F116" s="27" t="s">
        <v>100</v>
      </c>
      <c r="G116" s="27" t="s">
        <v>101</v>
      </c>
      <c r="H116" s="27" t="s">
        <v>102</v>
      </c>
      <c r="I116" s="27" t="s">
        <v>103</v>
      </c>
    </row>
    <row r="117" spans="2:11" hidden="1">
      <c r="C117" t="s">
        <v>82</v>
      </c>
      <c r="D117" s="3"/>
      <c r="E117" s="57">
        <f>E104+E112</f>
        <v>0</v>
      </c>
      <c r="F117">
        <f t="shared" ref="F117:H117" si="31">F104+F112</f>
        <v>0</v>
      </c>
      <c r="G117">
        <f t="shared" si="31"/>
        <v>0</v>
      </c>
      <c r="H117">
        <f t="shared" si="31"/>
        <v>0</v>
      </c>
      <c r="I117" s="3">
        <f>I104+G112</f>
        <v>0</v>
      </c>
    </row>
    <row r="118" spans="2:11" hidden="1">
      <c r="C118" t="s">
        <v>83</v>
      </c>
      <c r="D118" s="3"/>
      <c r="E118" s="25">
        <f>E105+E113</f>
        <v>0</v>
      </c>
      <c r="F118">
        <f>F105+F113+F106+F114</f>
        <v>0</v>
      </c>
      <c r="G118">
        <f t="shared" ref="G118" si="32">G105+G113</f>
        <v>0</v>
      </c>
      <c r="H118">
        <f>H105+H113+H106+H114</f>
        <v>0</v>
      </c>
      <c r="I118" s="3">
        <f>I105+G113+F114+H114+F106+H106</f>
        <v>0</v>
      </c>
      <c r="K118" s="74" t="s">
        <v>108</v>
      </c>
    </row>
    <row r="119" spans="2:11" hidden="1">
      <c r="C119" s="3" t="s">
        <v>43</v>
      </c>
      <c r="E119" s="25">
        <f>SUM(E117:E118)</f>
        <v>0</v>
      </c>
      <c r="F119">
        <f>SUM(F117:F118)</f>
        <v>0</v>
      </c>
      <c r="G119">
        <f>SUM(G117:G118)</f>
        <v>0</v>
      </c>
      <c r="H119">
        <f>SUM(H117:H118)</f>
        <v>0</v>
      </c>
      <c r="I119" s="3">
        <f>SUM(I117:I118)</f>
        <v>0</v>
      </c>
    </row>
    <row r="120" spans="2:11" ht="1" hidden="1" customHeight="1"/>
    <row r="121" spans="2:11" hidden="1"/>
    <row r="122" spans="2:11" hidden="1"/>
    <row r="131" spans="4:4">
      <c r="D131" s="54"/>
    </row>
  </sheetData>
  <sheetProtection sheet="1" objects="1" scenarios="1"/>
  <mergeCells count="2">
    <mergeCell ref="D13:F13"/>
    <mergeCell ref="B2:F3"/>
  </mergeCells>
  <phoneticPr fontId="21" type="noConversion"/>
  <conditionalFormatting sqref="M30:R70">
    <cfRule type="cellIs" dxfId="5" priority="4" operator="between">
      <formula>1</formula>
      <formula>1</formula>
    </cfRule>
  </conditionalFormatting>
  <dataValidations count="6">
    <dataValidation type="list" allowBlank="1" showInputMessage="1" showErrorMessage="1" sqref="E30:E70 C30:C70 E15" xr:uid="{78AA0C24-D6ED-BD4D-99E9-3DA4A7338801}">
      <formula1>"Yes, No"</formula1>
    </dataValidation>
    <dataValidation type="list" allowBlank="1" showInputMessage="1" showErrorMessage="1" sqref="D30:D70" xr:uid="{2FA70FCC-D360-D141-9FF6-D1979F72FAC1}">
      <formula1>"VLI, LI,Unrestricted"</formula1>
    </dataValidation>
    <dataValidation type="list" allowBlank="1" showInputMessage="1" showErrorMessage="1" sqref="F30:F70" xr:uid="{5DB2A403-FAE2-7848-8915-1D1D7235CA85}">
      <formula1>"Occupied,Unoccupied,Unoccupied for more than 5 years"</formula1>
    </dataValidation>
    <dataValidation type="list" allowBlank="1" showInputMessage="1" showErrorMessage="1" sqref="H30:H70" xr:uid="{C7CD7999-7991-8645-B078-26B3FF43C8C2}">
      <formula1>$D$81:$D$86</formula1>
    </dataValidation>
    <dataValidation type="list" allowBlank="1" showInputMessage="1" showErrorMessage="1" sqref="G30:G70" xr:uid="{85E0499D-9B69-0A41-98AC-D4887E7FAC73}">
      <formula1>"Above LI, LI, VLI, No Income Data"</formula1>
    </dataValidation>
    <dataValidation type="list" allowBlank="1" showInputMessage="1" showErrorMessage="1" sqref="G30:G70" xr:uid="{54E12DDE-9E5C-ED41-A1EF-19AC84E4BD46}">
      <formula1>"VLI, LI, Above LI, No Income Data"</formula1>
    </dataValidation>
  </dataValidations>
  <hyperlinks>
    <hyperlink ref="B29" location="'1. START HERE (Instructions)'!B49" display="Unit Number" xr:uid="{23D71BFB-43FD-4F4F-86F3-8D945A6CB082}"/>
    <hyperlink ref="C29" location="'1. START HERE (Instructions)'!B50" display="Withdrawn pursuant to Ellis Act within past 10 years" xr:uid="{195E6DAB-735E-B74F-B901-27B1647DC123}"/>
    <hyperlink ref="D29" location="'1. START HERE (Instructions)'!B51" display="Income Restricted by Covenant, Law, or Ordinance" xr:uid="{E2DAAC6E-7897-BD46-AA6A-8CE91A71781E}"/>
    <hyperlink ref="E29" location="'1. START HERE (Instructions)'!B52" display="Rent or Price Controlled Unit" xr:uid="{4F5830D5-5945-5646-9425-D3A24458F511}"/>
    <hyperlink ref="F29" location="'1. START HERE (Instructions)'!B53" display="Occupancy" xr:uid="{6F7F79B1-B121-C545-8B16-4B5C93BC136E}"/>
    <hyperlink ref="G29" location="'1. START HERE (Instructions)'!B54" display="Tenant Income Category (if Known) - Current or most recent" xr:uid="{C4393382-7A8C-4D4A-A11C-41603439F444}"/>
    <hyperlink ref="H29" location="'1. START HERE (Instructions)'!B55" display="# of Bedrooms" xr:uid="{8F1B0A23-3A92-D048-9ED7-BD2D86CC3FB3}"/>
    <hyperlink ref="D15" location="'1. START HERE (Instructions)'!B48" display="Is the project subject to SB 330?" xr:uid="{CFA093B1-FFD4-F540-AC1C-96CBD379FA5D}"/>
  </hyperlinks>
  <pageMargins left="0.7" right="0.7" top="0.75" bottom="0.75" header="0.3" footer="0.3"/>
  <pageSetup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FC5A3E-9010-394F-8880-F3F94262A63A}">
  <sheetPr>
    <pageSetUpPr fitToPage="1"/>
  </sheetPr>
  <dimension ref="A1:N166"/>
  <sheetViews>
    <sheetView showGridLines="0" zoomScale="140" zoomScaleNormal="140" workbookViewId="0">
      <selection activeCell="E11" sqref="E11"/>
    </sheetView>
  </sheetViews>
  <sheetFormatPr defaultColWidth="10.83203125" defaultRowHeight="15.5"/>
  <cols>
    <col min="1" max="1" width="5.5" style="10" customWidth="1"/>
    <col min="2" max="2" width="10.83203125" style="10"/>
    <col min="3" max="3" width="20" style="10" customWidth="1"/>
    <col min="4" max="4" width="14.5" style="10" customWidth="1"/>
    <col min="5" max="5" width="15.33203125" style="10" customWidth="1"/>
    <col min="6" max="6" width="16.33203125" style="10" customWidth="1"/>
    <col min="7" max="7" width="15.5" style="10" customWidth="1"/>
    <col min="8" max="8" width="12.33203125" style="10" customWidth="1"/>
    <col min="9" max="9" width="29.33203125" style="10" customWidth="1"/>
    <col min="10" max="16384" width="10.83203125" style="10"/>
  </cols>
  <sheetData>
    <row r="1" spans="1:14" ht="38" customHeight="1">
      <c r="B1" s="201" t="s">
        <v>53</v>
      </c>
      <c r="C1" s="202"/>
      <c r="D1" s="202"/>
      <c r="E1" s="202"/>
      <c r="F1" s="202"/>
      <c r="G1" s="202"/>
      <c r="H1" s="203"/>
    </row>
    <row r="2" spans="1:14" ht="47" customHeight="1" thickBot="1">
      <c r="B2" s="204"/>
      <c r="C2" s="205"/>
      <c r="D2" s="205"/>
      <c r="E2" s="205"/>
      <c r="F2" s="205"/>
      <c r="G2" s="205"/>
      <c r="H2" s="206"/>
    </row>
    <row r="3" spans="1:14">
      <c r="B3" s="128"/>
      <c r="K3" s="77" t="str">
        <f>'3. Add Tenant Data'!H2</f>
        <v>Version 1.0: June 2026</v>
      </c>
      <c r="L3" s="77"/>
      <c r="M3" s="77"/>
      <c r="N3" s="77"/>
    </row>
    <row r="4" spans="1:14">
      <c r="K4" s="127" t="str">
        <f ca="1">IF(OR('1. START HERE (Instructions)'!C16&lt;&gt;"I Agree",'1. START HERE (Instructions)'!G1&lt;TODAY()),"locked","unlocked")</f>
        <v>locked</v>
      </c>
    </row>
    <row r="5" spans="1:14" ht="29" customHeight="1">
      <c r="A5" s="146" t="s">
        <v>228</v>
      </c>
      <c r="B5" s="139"/>
      <c r="C5" s="131"/>
      <c r="D5" s="131"/>
      <c r="E5" s="131"/>
      <c r="F5" s="131"/>
      <c r="G5" s="131"/>
      <c r="H5"/>
      <c r="I5" s="14"/>
      <c r="K5" s="51"/>
    </row>
    <row r="6" spans="1:14" ht="15" customHeight="1">
      <c r="A6" s="14"/>
      <c r="B6" s="208" t="s">
        <v>215</v>
      </c>
      <c r="C6" s="209"/>
      <c r="D6" s="209"/>
      <c r="E6" s="209"/>
      <c r="F6" s="209"/>
      <c r="G6" s="209"/>
      <c r="H6" s="209"/>
      <c r="I6" s="14"/>
      <c r="K6" s="51"/>
    </row>
    <row r="7" spans="1:14" ht="43" customHeight="1">
      <c r="A7" s="14"/>
      <c r="B7" s="101" t="s">
        <v>109</v>
      </c>
      <c r="C7" s="14"/>
      <c r="D7" s="14"/>
      <c r="E7" s="14"/>
      <c r="F7" s="14"/>
      <c r="G7" s="14"/>
      <c r="H7" s="14"/>
      <c r="I7" s="14"/>
    </row>
    <row r="8" spans="1:14" ht="21">
      <c r="A8" s="14"/>
      <c r="B8" s="186" t="str">
        <f ca="1">IF(K4="locked","Guidance sheet is locked until the user agrees to the acknowledgement on tab 1. START HERE (Instructions)","")</f>
        <v>Guidance sheet is locked until the user agrees to the acknowledgement on tab 1. START HERE (Instructions)</v>
      </c>
      <c r="C8" s="67"/>
      <c r="D8" s="14"/>
      <c r="E8" s="14"/>
      <c r="F8" s="14"/>
      <c r="G8" s="14"/>
      <c r="H8" s="14"/>
      <c r="I8" s="14"/>
    </row>
    <row r="9" spans="1:14" ht="16" thickBot="1">
      <c r="A9" s="14"/>
      <c r="B9" s="141" t="s">
        <v>190</v>
      </c>
      <c r="C9" s="142"/>
      <c r="D9" s="140"/>
      <c r="E9" s="140"/>
      <c r="F9" s="140"/>
      <c r="G9" s="143" t="str">
        <f>IFERROR($D$23,"—")</f>
        <v>N/A</v>
      </c>
      <c r="H9" s="14"/>
      <c r="I9" s="14"/>
    </row>
    <row r="10" spans="1:14">
      <c r="A10" s="14"/>
      <c r="B10" s="14" t="s">
        <v>110</v>
      </c>
      <c r="C10" s="14"/>
      <c r="D10" s="14"/>
      <c r="E10" s="14"/>
      <c r="F10" s="14"/>
      <c r="G10"/>
      <c r="H10" s="14"/>
      <c r="I10" s="14"/>
    </row>
    <row r="11" spans="1:14">
      <c r="A11" s="14"/>
      <c r="B11" s="14"/>
      <c r="C11" s="144" t="s">
        <v>111</v>
      </c>
      <c r="D11" s="193"/>
      <c r="E11" s="17"/>
      <c r="F11" s="17"/>
      <c r="G11" s="17">
        <f>IFERROR($D$64,"—")</f>
        <v>0</v>
      </c>
      <c r="H11" s="14"/>
      <c r="I11" s="14"/>
      <c r="K11" s="51"/>
    </row>
    <row r="12" spans="1:14" ht="16" thickBot="1">
      <c r="A12" s="14"/>
      <c r="B12" s="14"/>
      <c r="C12" s="145" t="s">
        <v>32</v>
      </c>
      <c r="D12" s="145"/>
      <c r="E12" s="145"/>
      <c r="F12" s="145"/>
      <c r="G12" s="145">
        <f>IFERROR($E$64,"—")</f>
        <v>0</v>
      </c>
      <c r="H12" s="14"/>
      <c r="I12" s="14"/>
    </row>
    <row r="13" spans="1:14" ht="16.5" thickTop="1" thickBot="1">
      <c r="A13" s="14"/>
      <c r="B13" s="140"/>
      <c r="C13" s="140" t="s">
        <v>43</v>
      </c>
      <c r="D13" s="140"/>
      <c r="E13" s="140"/>
      <c r="F13" s="140"/>
      <c r="G13" s="140">
        <f>IFERROR($F$64,"—")</f>
        <v>0</v>
      </c>
      <c r="H13" s="14"/>
      <c r="I13" s="14"/>
    </row>
    <row r="14" spans="1:14">
      <c r="A14" s="14"/>
      <c r="B14" s="14" t="s">
        <v>191</v>
      </c>
      <c r="C14" s="14"/>
      <c r="D14" s="14"/>
      <c r="E14" s="14"/>
      <c r="F14" s="14"/>
      <c r="G14" t="str">
        <f>IFERROR($F$31,"—")</f>
        <v>N/A</v>
      </c>
      <c r="H14" s="14"/>
      <c r="I14" s="14"/>
    </row>
    <row r="15" spans="1:14">
      <c r="A15" s="14"/>
      <c r="B15" s="14"/>
      <c r="C15" s="14"/>
      <c r="D15" s="14"/>
      <c r="E15" s="14"/>
      <c r="F15" s="14"/>
      <c r="G15" s="14"/>
      <c r="H15" s="14"/>
      <c r="I15" s="14"/>
    </row>
    <row r="16" spans="1:14">
      <c r="A16" s="14"/>
      <c r="B16" s="173" t="s">
        <v>194</v>
      </c>
      <c r="C16" s="14"/>
      <c r="D16" s="14"/>
      <c r="E16" s="14"/>
      <c r="F16" s="14"/>
      <c r="G16" s="14"/>
      <c r="H16" s="14"/>
      <c r="I16" s="14"/>
    </row>
    <row r="17" spans="1:11">
      <c r="A17" s="14"/>
      <c r="B17" s="14"/>
      <c r="C17" s="14"/>
      <c r="D17" s="14"/>
      <c r="E17" s="14"/>
      <c r="F17" s="14"/>
      <c r="G17" s="14"/>
      <c r="H17" s="14"/>
      <c r="I17" s="14"/>
    </row>
    <row r="18" spans="1:11" ht="32" customHeight="1">
      <c r="A18" s="14"/>
      <c r="B18" s="147" t="s">
        <v>112</v>
      </c>
      <c r="C18" s="14"/>
      <c r="D18" s="14"/>
      <c r="E18" s="14"/>
      <c r="F18" s="14"/>
      <c r="G18" s="14"/>
      <c r="H18" s="14"/>
      <c r="I18" s="14"/>
    </row>
    <row r="19" spans="1:11" ht="21">
      <c r="A19" s="14"/>
      <c r="B19" s="68" t="s">
        <v>113</v>
      </c>
      <c r="C19" s="17"/>
      <c r="D19" s="17"/>
      <c r="E19" s="17"/>
      <c r="F19" s="17"/>
      <c r="G19" s="17"/>
      <c r="H19" s="17"/>
      <c r="I19" s="14"/>
      <c r="K19" s="52"/>
    </row>
    <row r="20" spans="1:11" ht="21">
      <c r="A20" s="14"/>
      <c r="B20" s="67"/>
      <c r="C20" s="14"/>
      <c r="D20" s="14"/>
      <c r="E20" s="14"/>
      <c r="F20" s="14"/>
      <c r="G20" s="14"/>
      <c r="H20" s="14"/>
      <c r="I20" s="14"/>
    </row>
    <row r="21" spans="1:11" ht="89" customHeight="1">
      <c r="A21" s="14"/>
      <c r="B21" s="67"/>
      <c r="C21" s="207" t="s">
        <v>187</v>
      </c>
      <c r="D21" s="207"/>
      <c r="E21" s="207"/>
      <c r="F21" s="207"/>
      <c r="G21" s="207"/>
      <c r="H21" s="207"/>
      <c r="I21" s="14"/>
    </row>
    <row r="22" spans="1:11" ht="21">
      <c r="A22" s="14"/>
      <c r="B22" s="69"/>
      <c r="C22" s="14"/>
      <c r="D22" s="14"/>
      <c r="E22" s="14"/>
      <c r="F22" s="14"/>
      <c r="G22" s="14"/>
      <c r="H22" s="14"/>
      <c r="I22" s="14"/>
    </row>
    <row r="23" spans="1:11" ht="21">
      <c r="A23" s="14"/>
      <c r="B23" s="69"/>
      <c r="C23" s="79" t="s">
        <v>192</v>
      </c>
      <c r="D23" s="80" t="str">
        <f>IF('3. Add Tenant Data'!E15="Yes",'3. Add Tenant Data'!E87,"N/A")</f>
        <v>N/A</v>
      </c>
      <c r="E23" s="14"/>
      <c r="F23" s="14"/>
      <c r="G23" s="14"/>
      <c r="H23" s="14"/>
      <c r="I23" s="14"/>
      <c r="K23" s="51"/>
    </row>
    <row r="24" spans="1:11" ht="21">
      <c r="A24" s="14"/>
      <c r="B24" s="69"/>
      <c r="C24" s="19"/>
      <c r="D24" s="19"/>
      <c r="E24" s="14"/>
      <c r="F24" s="14"/>
      <c r="G24" s="14"/>
      <c r="H24" s="14"/>
      <c r="I24" s="14"/>
      <c r="K24" s="51"/>
    </row>
    <row r="25" spans="1:11">
      <c r="A25" s="14"/>
      <c r="B25" s="173" t="s">
        <v>193</v>
      </c>
      <c r="C25"/>
      <c r="D25" s="19"/>
      <c r="E25" s="14"/>
      <c r="F25" s="14"/>
      <c r="G25" s="14"/>
      <c r="H25" s="14"/>
      <c r="I25" s="14"/>
      <c r="K25" s="51"/>
    </row>
    <row r="26" spans="1:11" ht="21">
      <c r="A26" s="14"/>
      <c r="B26" s="69"/>
      <c r="C26"/>
      <c r="D26" s="14"/>
      <c r="E26" s="14"/>
      <c r="F26" s="14"/>
      <c r="G26" s="14"/>
      <c r="H26" s="14"/>
      <c r="I26" s="14"/>
    </row>
    <row r="27" spans="1:11" ht="21">
      <c r="A27" s="14"/>
      <c r="B27" s="68" t="s">
        <v>114</v>
      </c>
      <c r="C27" s="17"/>
      <c r="D27" s="17"/>
      <c r="E27" s="17"/>
      <c r="F27" s="17"/>
      <c r="G27" s="17"/>
      <c r="H27" s="17"/>
      <c r="I27" s="14"/>
    </row>
    <row r="28" spans="1:11">
      <c r="A28" s="14"/>
      <c r="B28" s="45"/>
      <c r="C28" s="14"/>
      <c r="D28" s="14"/>
      <c r="E28" s="14"/>
      <c r="F28" s="14"/>
      <c r="G28" s="14"/>
      <c r="H28" s="14"/>
      <c r="I28" s="14"/>
    </row>
    <row r="29" spans="1:11">
      <c r="A29" s="14"/>
      <c r="B29" s="45"/>
      <c r="C29" s="14" t="s">
        <v>115</v>
      </c>
      <c r="D29" s="14"/>
      <c r="E29" s="14"/>
      <c r="F29" s="14"/>
      <c r="G29" s="14"/>
      <c r="H29" s="14"/>
      <c r="I29" s="14"/>
    </row>
    <row r="30" spans="1:11">
      <c r="A30" s="14"/>
      <c r="B30" s="45"/>
      <c r="C30" s="14"/>
      <c r="D30" s="14"/>
      <c r="E30" s="14"/>
      <c r="F30" s="14"/>
      <c r="G30" s="14"/>
      <c r="H30" s="14"/>
      <c r="I30" s="14"/>
    </row>
    <row r="31" spans="1:11">
      <c r="A31" s="14"/>
      <c r="B31" s="45"/>
      <c r="C31"/>
      <c r="D31"/>
      <c r="E31" s="15" t="s">
        <v>116</v>
      </c>
      <c r="F31" s="41" t="str">
        <f>IF('3. Add Tenant Data'!E15="Yes",D44+E44,"N/A")</f>
        <v>N/A</v>
      </c>
      <c r="G31" s="14"/>
      <c r="H31" s="14"/>
      <c r="I31" s="14"/>
    </row>
    <row r="32" spans="1:11">
      <c r="A32" s="14"/>
      <c r="B32" s="45"/>
      <c r="C32"/>
      <c r="D32"/>
      <c r="E32" s="15"/>
      <c r="F32" s="19"/>
      <c r="G32" s="14"/>
      <c r="H32" s="14"/>
      <c r="I32" s="14"/>
    </row>
    <row r="33" spans="1:11">
      <c r="A33" s="14"/>
      <c r="B33" s="45"/>
      <c r="C33" s="174" t="s">
        <v>193</v>
      </c>
      <c r="D33"/>
      <c r="E33" s="15"/>
      <c r="F33" s="19"/>
      <c r="G33" s="14"/>
      <c r="H33" s="14"/>
      <c r="I33" s="14"/>
    </row>
    <row r="34" spans="1:11">
      <c r="A34" s="14"/>
      <c r="B34" s="45"/>
      <c r="C34"/>
      <c r="D34" s="14"/>
      <c r="E34" s="14"/>
      <c r="F34" s="14"/>
      <c r="G34" s="14"/>
      <c r="H34" s="14"/>
      <c r="I34" s="14"/>
    </row>
    <row r="35" spans="1:11" ht="38" customHeight="1">
      <c r="A35" s="14"/>
      <c r="B35" s="45"/>
      <c r="C35" s="207" t="s">
        <v>117</v>
      </c>
      <c r="D35" s="207"/>
      <c r="E35" s="207"/>
      <c r="F35" s="207"/>
      <c r="G35" s="207"/>
      <c r="H35" s="207"/>
      <c r="I35" s="14"/>
      <c r="K35" s="51"/>
    </row>
    <row r="36" spans="1:11">
      <c r="A36" s="14"/>
      <c r="B36" s="45"/>
      <c r="C36" s="14"/>
      <c r="D36" s="14"/>
      <c r="E36" s="14"/>
      <c r="F36" s="14"/>
      <c r="G36" s="14"/>
      <c r="H36" s="14"/>
      <c r="I36" s="14"/>
    </row>
    <row r="37" spans="1:11" ht="36" customHeight="1">
      <c r="A37" s="14"/>
      <c r="B37" s="45"/>
      <c r="C37" s="21"/>
      <c r="D37" s="149" t="s">
        <v>82</v>
      </c>
      <c r="E37" s="149" t="s">
        <v>83</v>
      </c>
      <c r="F37" s="150" t="s">
        <v>43</v>
      </c>
      <c r="G37" s="14"/>
      <c r="H37" s="14"/>
      <c r="I37" s="14"/>
    </row>
    <row r="38" spans="1:11">
      <c r="A38" s="14"/>
      <c r="B38" s="45"/>
      <c r="C38" s="14" t="s">
        <v>76</v>
      </c>
      <c r="D38" s="14">
        <f>'3. Add Tenant Data'!F81</f>
        <v>0</v>
      </c>
      <c r="E38" s="14">
        <f>'3. Add Tenant Data'!G81</f>
        <v>0</v>
      </c>
      <c r="F38" s="44">
        <f>SUM(D38:E38)</f>
        <v>0</v>
      </c>
      <c r="G38" s="14"/>
      <c r="H38" s="14"/>
      <c r="I38" s="14"/>
      <c r="K38" s="51"/>
    </row>
    <row r="39" spans="1:11">
      <c r="A39" s="14"/>
      <c r="B39" s="45"/>
      <c r="C39" s="14" t="s">
        <v>72</v>
      </c>
      <c r="D39" s="14">
        <f>'3. Add Tenant Data'!F82</f>
        <v>0</v>
      </c>
      <c r="E39" s="14">
        <f>'3. Add Tenant Data'!G82</f>
        <v>0</v>
      </c>
      <c r="F39" s="44">
        <f t="shared" ref="F39:F43" si="0">SUM(D39:E39)</f>
        <v>0</v>
      </c>
      <c r="G39" s="14"/>
      <c r="H39" s="14"/>
      <c r="I39" s="14"/>
    </row>
    <row r="40" spans="1:11">
      <c r="A40" s="14"/>
      <c r="B40" s="45"/>
      <c r="C40" s="14" t="s">
        <v>74</v>
      </c>
      <c r="D40" s="14">
        <f>'3. Add Tenant Data'!F83</f>
        <v>0</v>
      </c>
      <c r="E40" s="14">
        <f>'3. Add Tenant Data'!G83</f>
        <v>0</v>
      </c>
      <c r="F40" s="44">
        <f t="shared" si="0"/>
        <v>0</v>
      </c>
      <c r="G40" s="14"/>
      <c r="H40" s="14"/>
      <c r="I40" s="14"/>
    </row>
    <row r="41" spans="1:11">
      <c r="A41" s="14"/>
      <c r="B41" s="45"/>
      <c r="C41" s="14" t="s">
        <v>78</v>
      </c>
      <c r="D41" s="14">
        <f>'3. Add Tenant Data'!F84</f>
        <v>0</v>
      </c>
      <c r="E41" s="14">
        <f>'3. Add Tenant Data'!G84</f>
        <v>0</v>
      </c>
      <c r="F41" s="44">
        <f t="shared" si="0"/>
        <v>0</v>
      </c>
      <c r="G41" s="14"/>
      <c r="H41" s="14"/>
      <c r="I41" s="14"/>
    </row>
    <row r="42" spans="1:11">
      <c r="A42" s="14"/>
      <c r="B42" s="45"/>
      <c r="C42" s="17" t="s">
        <v>90</v>
      </c>
      <c r="D42" s="14">
        <f>'3. Add Tenant Data'!F85</f>
        <v>0</v>
      </c>
      <c r="E42" s="14">
        <f>'3. Add Tenant Data'!G85</f>
        <v>0</v>
      </c>
      <c r="F42" s="44">
        <f t="shared" si="0"/>
        <v>0</v>
      </c>
      <c r="G42" s="14"/>
      <c r="H42" s="14"/>
      <c r="I42" s="14"/>
    </row>
    <row r="43" spans="1:11">
      <c r="A43" s="14"/>
      <c r="B43" s="45"/>
      <c r="C43" s="20" t="s">
        <v>91</v>
      </c>
      <c r="D43" s="20">
        <f>'3. Add Tenant Data'!F86</f>
        <v>0</v>
      </c>
      <c r="E43" s="20">
        <f>'3. Add Tenant Data'!G86</f>
        <v>0</v>
      </c>
      <c r="F43" s="48">
        <f t="shared" si="0"/>
        <v>0</v>
      </c>
      <c r="G43" s="14"/>
      <c r="H43" s="14"/>
      <c r="I43" s="14"/>
      <c r="K43" s="51"/>
    </row>
    <row r="44" spans="1:11">
      <c r="A44" s="14"/>
      <c r="B44" s="45"/>
      <c r="C44" s="19" t="s">
        <v>43</v>
      </c>
      <c r="D44" s="19">
        <f>SUM(D38:D43)</f>
        <v>0</v>
      </c>
      <c r="E44" s="19">
        <f>SUM(E38:E43)</f>
        <v>0</v>
      </c>
      <c r="F44" s="49">
        <f>SUM(F38:F43)</f>
        <v>0</v>
      </c>
      <c r="G44" s="14"/>
      <c r="H44" s="14"/>
      <c r="I44" s="14"/>
    </row>
    <row r="45" spans="1:11">
      <c r="A45" s="14"/>
      <c r="B45" s="45"/>
      <c r="C45" s="14"/>
      <c r="D45" s="14"/>
      <c r="E45" s="14"/>
      <c r="F45" s="14"/>
      <c r="G45" s="14"/>
      <c r="H45" s="14"/>
      <c r="I45" s="14"/>
    </row>
    <row r="46" spans="1:11" ht="76" customHeight="1">
      <c r="A46" s="14"/>
      <c r="B46" s="69"/>
      <c r="C46" s="213" t="s">
        <v>118</v>
      </c>
      <c r="D46" s="214"/>
      <c r="E46" s="214"/>
      <c r="F46" s="214"/>
      <c r="G46" s="214"/>
      <c r="H46" s="214"/>
      <c r="I46" s="14"/>
    </row>
    <row r="47" spans="1:11" ht="21">
      <c r="A47" s="14"/>
      <c r="B47" s="68" t="s">
        <v>119</v>
      </c>
      <c r="C47" s="17"/>
      <c r="D47" s="17"/>
      <c r="E47" s="17"/>
      <c r="F47" s="17"/>
      <c r="G47" s="17"/>
      <c r="H47" s="17"/>
      <c r="I47" s="14"/>
    </row>
    <row r="48" spans="1:11" ht="21">
      <c r="A48" s="14"/>
      <c r="B48" s="67"/>
      <c r="C48" s="14"/>
      <c r="D48" s="14"/>
      <c r="E48" s="14"/>
      <c r="F48" s="14"/>
      <c r="G48" s="14"/>
      <c r="H48" s="14"/>
      <c r="I48" s="14"/>
    </row>
    <row r="49" spans="1:9">
      <c r="A49" s="14"/>
      <c r="B49" s="19"/>
      <c r="C49" s="88" t="s">
        <v>120</v>
      </c>
      <c r="D49" s="14"/>
      <c r="E49" s="14"/>
      <c r="F49" s="14"/>
      <c r="G49" s="14"/>
      <c r="H49" s="14"/>
      <c r="I49" s="14"/>
    </row>
    <row r="50" spans="1:9" ht="9" customHeight="1">
      <c r="A50" s="14"/>
      <c r="B50" s="19"/>
      <c r="C50" s="88"/>
      <c r="D50" s="14"/>
      <c r="E50" s="14"/>
      <c r="F50" s="14"/>
      <c r="G50" s="14"/>
      <c r="H50" s="14"/>
      <c r="I50" s="14"/>
    </row>
    <row r="51" spans="1:9" ht="30" customHeight="1">
      <c r="A51" s="14"/>
      <c r="B51" s="19"/>
      <c r="C51" s="210" t="s">
        <v>121</v>
      </c>
      <c r="D51" s="210"/>
      <c r="E51" s="210"/>
      <c r="F51" s="210"/>
      <c r="G51" s="210"/>
      <c r="H51" s="210"/>
      <c r="I51" s="14"/>
    </row>
    <row r="52" spans="1:9" ht="37" customHeight="1">
      <c r="A52" s="14"/>
      <c r="B52" s="19"/>
      <c r="C52" s="211" t="s">
        <v>122</v>
      </c>
      <c r="D52" s="211"/>
      <c r="E52" s="211"/>
      <c r="F52" s="211"/>
      <c r="G52" s="211"/>
      <c r="H52" s="211"/>
      <c r="I52" s="14"/>
    </row>
    <row r="53" spans="1:9" ht="34" customHeight="1">
      <c r="A53" s="14"/>
      <c r="B53" s="19"/>
      <c r="C53" s="211" t="s">
        <v>123</v>
      </c>
      <c r="D53" s="211"/>
      <c r="E53" s="211"/>
      <c r="F53" s="211"/>
      <c r="G53" s="211"/>
      <c r="H53" s="211"/>
      <c r="I53" s="14"/>
    </row>
    <row r="54" spans="1:9" ht="20" customHeight="1">
      <c r="A54" s="14"/>
      <c r="B54" s="19"/>
      <c r="C54" s="212" t="s">
        <v>124</v>
      </c>
      <c r="D54" s="212"/>
      <c r="E54" s="212"/>
      <c r="F54" s="212"/>
      <c r="G54" s="212"/>
      <c r="H54" s="212"/>
      <c r="I54" s="14"/>
    </row>
    <row r="55" spans="1:9" ht="9" customHeight="1">
      <c r="A55" s="14"/>
      <c r="B55" s="19"/>
      <c r="C55" s="86"/>
      <c r="D55" s="86"/>
      <c r="E55" s="86"/>
      <c r="F55" s="86"/>
      <c r="G55" s="86"/>
      <c r="H55" s="86"/>
      <c r="I55" s="14"/>
    </row>
    <row r="56" spans="1:9" ht="20" customHeight="1">
      <c r="A56" s="14"/>
      <c r="B56" s="19"/>
      <c r="C56" s="88" t="s">
        <v>125</v>
      </c>
      <c r="D56" s="86"/>
      <c r="E56" s="86"/>
      <c r="F56" s="86"/>
      <c r="G56" s="86"/>
      <c r="H56" s="86"/>
      <c r="I56" s="14"/>
    </row>
    <row r="57" spans="1:9" ht="30" customHeight="1">
      <c r="A57" s="14"/>
      <c r="B57" s="19"/>
      <c r="C57" s="181" t="s">
        <v>126</v>
      </c>
      <c r="D57" s="156"/>
      <c r="E57" s="156"/>
      <c r="F57" s="156"/>
      <c r="G57" s="156"/>
      <c r="H57" s="156"/>
      <c r="I57" s="14"/>
    </row>
    <row r="58" spans="1:9" ht="11" customHeight="1">
      <c r="A58" s="14"/>
      <c r="B58" s="19"/>
      <c r="C58" s="14"/>
      <c r="D58" s="14"/>
      <c r="E58" s="14"/>
      <c r="F58" s="14"/>
      <c r="G58" s="14"/>
      <c r="H58" s="14"/>
      <c r="I58" s="14"/>
    </row>
    <row r="59" spans="1:9" ht="57" customHeight="1">
      <c r="A59" s="14"/>
      <c r="B59" s="19"/>
      <c r="C59" s="207" t="str">
        <f>"Based on the data provided by the applicant and additional analysis described below, the project includes "&amp;F64&amp;" protected units that must be replaced.  Income categories of protected units are included in the following table."</f>
        <v>Based on the data provided by the applicant and additional analysis described below, the project includes 0 protected units that must be replaced.  Income categories of protected units are included in the following table.</v>
      </c>
      <c r="D59" s="207"/>
      <c r="E59" s="207"/>
      <c r="F59" s="207"/>
      <c r="G59" s="207"/>
      <c r="H59" s="207"/>
      <c r="I59" s="14"/>
    </row>
    <row r="60" spans="1:9" ht="15" customHeight="1">
      <c r="A60" s="14"/>
      <c r="B60" s="19"/>
      <c r="C60" s="130"/>
      <c r="D60" s="130"/>
      <c r="E60" s="130"/>
      <c r="F60" s="130"/>
      <c r="G60" s="130"/>
      <c r="H60" s="130"/>
      <c r="I60" s="14"/>
    </row>
    <row r="61" spans="1:9" ht="18" customHeight="1">
      <c r="A61" s="14"/>
      <c r="B61" s="19"/>
      <c r="C61" s="175" t="s">
        <v>196</v>
      </c>
      <c r="D61" s="130"/>
      <c r="E61" s="130"/>
      <c r="F61" s="130"/>
      <c r="G61" s="130"/>
      <c r="H61" s="130"/>
      <c r="I61" s="14"/>
    </row>
    <row r="62" spans="1:9" ht="21">
      <c r="A62" s="14"/>
      <c r="B62" s="67"/>
      <c r="C62" s="14"/>
      <c r="D62" s="14"/>
      <c r="E62" s="14"/>
      <c r="F62" s="14"/>
      <c r="G62" s="14"/>
      <c r="H62" s="14"/>
      <c r="I62" s="14"/>
    </row>
    <row r="63" spans="1:9" ht="32.5">
      <c r="A63" s="14"/>
      <c r="B63" s="67"/>
      <c r="C63" s="21"/>
      <c r="D63" s="149" t="s">
        <v>31</v>
      </c>
      <c r="E63" s="149" t="s">
        <v>127</v>
      </c>
      <c r="F63" s="47" t="s">
        <v>128</v>
      </c>
      <c r="G63" s="14"/>
      <c r="H63" s="14"/>
      <c r="I63" s="14"/>
    </row>
    <row r="64" spans="1:9" ht="21">
      <c r="A64" s="14"/>
      <c r="B64" s="67"/>
      <c r="C64" s="20" t="s">
        <v>195</v>
      </c>
      <c r="D64" s="20">
        <f>H143</f>
        <v>0</v>
      </c>
      <c r="E64" s="20">
        <f>H144</f>
        <v>0</v>
      </c>
      <c r="F64" s="20">
        <f>H145</f>
        <v>0</v>
      </c>
      <c r="G64" s="14"/>
      <c r="H64" s="14"/>
      <c r="I64" s="14"/>
    </row>
    <row r="65" spans="1:9" ht="21">
      <c r="A65" s="14"/>
      <c r="B65" s="67"/>
      <c r="C65" s="14"/>
      <c r="D65" s="14"/>
      <c r="E65" s="14"/>
      <c r="F65" s="14"/>
      <c r="G65" s="14"/>
      <c r="H65" s="14"/>
      <c r="I65" s="14"/>
    </row>
    <row r="66" spans="1:9" ht="21">
      <c r="A66" s="14"/>
      <c r="B66" s="67"/>
      <c r="C66" s="173" t="s">
        <v>231</v>
      </c>
      <c r="D66" s="14"/>
      <c r="E66" s="14"/>
      <c r="F66" s="14"/>
      <c r="G66" s="14"/>
      <c r="H66" s="14"/>
      <c r="I66" s="14"/>
    </row>
    <row r="67" spans="1:9" ht="21">
      <c r="A67" s="14"/>
      <c r="B67" s="67"/>
      <c r="C67" s="173"/>
      <c r="D67" s="14"/>
      <c r="E67" s="14"/>
      <c r="F67" s="14"/>
      <c r="G67" s="14"/>
      <c r="H67" s="14"/>
      <c r="I67" s="14"/>
    </row>
    <row r="68" spans="1:9" ht="21">
      <c r="A68" s="14"/>
      <c r="B68" s="67"/>
      <c r="C68"/>
      <c r="D68" s="14"/>
      <c r="E68" s="14"/>
      <c r="F68" s="14"/>
      <c r="G68" s="14"/>
      <c r="H68" s="14"/>
      <c r="I68" s="14"/>
    </row>
    <row r="69" spans="1:9">
      <c r="A69" s="14"/>
      <c r="B69" s="45"/>
      <c r="C69" s="14"/>
      <c r="D69" s="14"/>
      <c r="E69" s="14"/>
      <c r="F69" s="14"/>
      <c r="G69" s="14"/>
      <c r="H69" s="14"/>
      <c r="I69" s="14"/>
    </row>
    <row r="70" spans="1:9" ht="21">
      <c r="A70" s="14"/>
      <c r="B70" s="68" t="s">
        <v>129</v>
      </c>
      <c r="C70" s="17"/>
      <c r="D70" s="17"/>
      <c r="E70" s="17"/>
      <c r="F70" s="17"/>
      <c r="G70" s="17"/>
      <c r="H70" s="17"/>
      <c r="I70" s="14"/>
    </row>
    <row r="71" spans="1:9">
      <c r="A71" s="14"/>
      <c r="B71" s="14"/>
      <c r="C71" s="14"/>
      <c r="D71" s="14"/>
      <c r="E71" s="14"/>
      <c r="F71" s="14"/>
      <c r="G71" s="14"/>
      <c r="H71" s="14"/>
      <c r="I71" s="14"/>
    </row>
    <row r="72" spans="1:9" ht="46" customHeight="1">
      <c r="A72" s="14"/>
      <c r="B72" s="14"/>
      <c r="C72" s="207" t="s">
        <v>232</v>
      </c>
      <c r="D72" s="207"/>
      <c r="E72" s="207"/>
      <c r="F72" s="207"/>
      <c r="G72" s="207"/>
      <c r="H72" s="207"/>
      <c r="I72" s="14"/>
    </row>
    <row r="73" spans="1:9">
      <c r="A73" s="14"/>
      <c r="B73" s="14"/>
      <c r="C73" s="14"/>
      <c r="D73" s="14"/>
      <c r="E73" s="14"/>
      <c r="F73" s="14"/>
      <c r="G73" s="14"/>
      <c r="H73" s="14"/>
      <c r="I73" s="14"/>
    </row>
    <row r="74" spans="1:9" ht="18.5">
      <c r="A74" s="14"/>
      <c r="B74" s="63" t="s">
        <v>130</v>
      </c>
      <c r="C74" s="14"/>
      <c r="D74" s="14"/>
      <c r="E74" s="14"/>
      <c r="F74" s="14"/>
      <c r="G74" s="14"/>
      <c r="H74" s="14"/>
      <c r="I74" s="14"/>
    </row>
    <row r="75" spans="1:9" ht="18.5">
      <c r="A75" s="14"/>
      <c r="B75" s="63"/>
      <c r="C75" s="14"/>
      <c r="D75" s="14"/>
      <c r="E75" s="14"/>
      <c r="F75" s="14"/>
      <c r="G75" s="14"/>
      <c r="H75" s="14"/>
      <c r="I75" s="14"/>
    </row>
    <row r="76" spans="1:9" ht="54" customHeight="1">
      <c r="A76" s="14"/>
      <c r="B76" s="63"/>
      <c r="C76" s="207" t="s">
        <v>131</v>
      </c>
      <c r="D76" s="207"/>
      <c r="E76" s="207"/>
      <c r="F76" s="207"/>
      <c r="G76" s="207"/>
      <c r="H76" s="207"/>
      <c r="I76" s="14"/>
    </row>
    <row r="77" spans="1:9" ht="18.5">
      <c r="A77" s="14"/>
      <c r="B77" s="63"/>
      <c r="C77" s="14"/>
      <c r="D77" s="14"/>
      <c r="E77" s="14"/>
      <c r="F77" s="14"/>
      <c r="G77" s="14"/>
      <c r="H77" s="14"/>
      <c r="I77" s="14"/>
    </row>
    <row r="78" spans="1:9">
      <c r="A78" s="14"/>
      <c r="B78" s="14"/>
      <c r="C78" s="14"/>
      <c r="D78" s="14"/>
      <c r="E78" s="14"/>
      <c r="F78" s="15" t="s">
        <v>82</v>
      </c>
      <c r="G78" s="14">
        <f>D143</f>
        <v>0</v>
      </c>
      <c r="H78" s="14"/>
      <c r="I78" s="14"/>
    </row>
    <row r="79" spans="1:9">
      <c r="A79" s="14"/>
      <c r="B79" s="14"/>
      <c r="C79" s="14"/>
      <c r="D79" s="14"/>
      <c r="E79" s="14"/>
      <c r="F79" s="43" t="s">
        <v>83</v>
      </c>
      <c r="G79" s="14">
        <f>D144</f>
        <v>0</v>
      </c>
      <c r="H79" s="14"/>
      <c r="I79" s="14"/>
    </row>
    <row r="80" spans="1:9">
      <c r="A80" s="14"/>
      <c r="B80" s="14"/>
      <c r="C80" s="14"/>
      <c r="D80" s="14"/>
      <c r="E80" s="14"/>
      <c r="F80" s="15" t="s">
        <v>132</v>
      </c>
      <c r="G80" s="41">
        <f>D145</f>
        <v>0</v>
      </c>
      <c r="H80" s="14"/>
      <c r="I80" s="14"/>
    </row>
    <row r="81" spans="1:11">
      <c r="A81" s="14"/>
      <c r="B81" s="46"/>
      <c r="C81" s="14"/>
      <c r="D81" s="14"/>
      <c r="E81" s="14"/>
      <c r="F81" s="14"/>
      <c r="G81" s="14"/>
      <c r="H81" s="14"/>
      <c r="I81" s="14"/>
    </row>
    <row r="82" spans="1:11" ht="18.5">
      <c r="A82" s="14"/>
      <c r="B82" s="63" t="s">
        <v>133</v>
      </c>
      <c r="C82" s="14"/>
      <c r="D82" s="14"/>
      <c r="E82" s="14"/>
      <c r="F82" s="14"/>
      <c r="G82" s="14"/>
      <c r="H82" s="14"/>
      <c r="I82" s="14"/>
    </row>
    <row r="83" spans="1:11" ht="18.5">
      <c r="A83" s="14"/>
      <c r="B83" s="63"/>
      <c r="C83" s="14"/>
      <c r="D83" s="14"/>
      <c r="E83" s="14"/>
      <c r="F83" s="14"/>
      <c r="G83" s="14"/>
      <c r="H83" s="14"/>
      <c r="I83" s="14"/>
    </row>
    <row r="84" spans="1:11" ht="44" customHeight="1">
      <c r="A84" s="14"/>
      <c r="B84" s="63"/>
      <c r="C84" s="207" t="s">
        <v>134</v>
      </c>
      <c r="D84" s="207"/>
      <c r="E84" s="207"/>
      <c r="F84" s="207"/>
      <c r="G84" s="207"/>
      <c r="H84" s="207"/>
      <c r="I84" s="14"/>
    </row>
    <row r="85" spans="1:11" ht="18.5">
      <c r="A85" s="14"/>
      <c r="B85" s="63"/>
      <c r="C85" s="14"/>
      <c r="D85" s="14"/>
      <c r="E85" s="14"/>
      <c r="F85" s="14"/>
      <c r="G85" s="14"/>
      <c r="H85" s="14"/>
      <c r="I85" s="14"/>
    </row>
    <row r="86" spans="1:11" ht="18.5">
      <c r="A86" s="14"/>
      <c r="B86" s="64"/>
      <c r="C86" s="14"/>
      <c r="D86" s="14"/>
      <c r="E86" s="14"/>
      <c r="F86" s="15" t="s">
        <v>135</v>
      </c>
      <c r="G86" s="41">
        <f>E145</f>
        <v>0</v>
      </c>
      <c r="H86" s="14"/>
      <c r="I86" s="14"/>
    </row>
    <row r="87" spans="1:11" ht="18.5">
      <c r="A87" s="14"/>
      <c r="B87" s="64"/>
      <c r="C87" s="14"/>
      <c r="D87" s="14"/>
      <c r="E87" s="14"/>
      <c r="F87" s="14"/>
      <c r="G87" s="14"/>
      <c r="H87" s="14"/>
      <c r="I87" s="14"/>
    </row>
    <row r="88" spans="1:11" ht="18.5">
      <c r="A88" s="14"/>
      <c r="B88" s="64"/>
      <c r="C88" s="14"/>
      <c r="D88" s="14"/>
      <c r="E88" s="14"/>
      <c r="F88" s="14"/>
      <c r="G88" s="14"/>
      <c r="H88" s="14"/>
      <c r="I88" s="14"/>
    </row>
    <row r="89" spans="1:11" ht="18.5">
      <c r="A89" s="14"/>
      <c r="B89" s="63" t="s">
        <v>136</v>
      </c>
      <c r="C89" s="14"/>
      <c r="D89" s="14"/>
      <c r="E89" s="14"/>
      <c r="F89" s="14"/>
      <c r="G89" s="14"/>
      <c r="H89" s="14"/>
      <c r="I89" s="14"/>
    </row>
    <row r="90" spans="1:11" ht="18.5">
      <c r="A90" s="14"/>
      <c r="B90" s="63"/>
      <c r="C90" s="14"/>
      <c r="D90" s="14"/>
      <c r="E90" s="14"/>
      <c r="F90" s="14"/>
      <c r="G90" s="14"/>
      <c r="H90" s="14"/>
      <c r="I90" s="14"/>
      <c r="K90" s="51"/>
    </row>
    <row r="91" spans="1:11" ht="40" customHeight="1">
      <c r="A91" s="14"/>
      <c r="B91" s="63"/>
      <c r="C91" s="207" t="s">
        <v>137</v>
      </c>
      <c r="D91" s="207"/>
      <c r="E91" s="207"/>
      <c r="F91" s="207"/>
      <c r="G91" s="207"/>
      <c r="H91" s="207"/>
      <c r="I91" s="14"/>
      <c r="K91" s="51"/>
    </row>
    <row r="92" spans="1:11" ht="18.5">
      <c r="A92" s="14"/>
      <c r="B92" s="64"/>
      <c r="C92" s="14"/>
      <c r="D92" s="14"/>
      <c r="E92" s="14"/>
      <c r="F92" s="14"/>
      <c r="G92" s="14"/>
      <c r="H92" s="14"/>
      <c r="I92" s="14"/>
    </row>
    <row r="93" spans="1:11" ht="18.5">
      <c r="A93" s="14"/>
      <c r="B93" s="64"/>
      <c r="C93" s="50" t="s">
        <v>138</v>
      </c>
      <c r="D93" s="14"/>
      <c r="E93" s="14"/>
      <c r="F93" s="14"/>
      <c r="G93" s="14"/>
      <c r="H93" s="14"/>
      <c r="I93" s="14"/>
    </row>
    <row r="94" spans="1:11" ht="18.5">
      <c r="A94" s="14"/>
      <c r="B94" s="64"/>
      <c r="C94" s="87" t="s">
        <v>139</v>
      </c>
      <c r="D94" s="14"/>
      <c r="E94" s="14"/>
      <c r="F94" s="14"/>
      <c r="G94" s="14"/>
      <c r="H94" s="14"/>
      <c r="I94" s="14"/>
    </row>
    <row r="95" spans="1:11" s="53" customFormat="1" ht="34" customHeight="1">
      <c r="A95" s="22"/>
      <c r="B95" s="65"/>
      <c r="C95" s="38"/>
      <c r="D95" s="151" t="str">
        <f>'3. Add Tenant Data'!D94</f>
        <v>Total</v>
      </c>
      <c r="E95" s="152" t="str">
        <f>'3. Add Tenant Data'!E94</f>
        <v>Very Low-Income</v>
      </c>
      <c r="F95" s="152" t="str">
        <f>'3. Add Tenant Data'!F94</f>
        <v>Low-Income</v>
      </c>
      <c r="G95" s="152" t="str">
        <f>'3. Add Tenant Data'!G94</f>
        <v>Above Low-Income</v>
      </c>
      <c r="H95" s="152" t="str">
        <f>'3. Add Tenant Data'!H94</f>
        <v>Unknown Income</v>
      </c>
      <c r="I95" s="22"/>
    </row>
    <row r="96" spans="1:11" ht="18.5">
      <c r="A96" s="14"/>
      <c r="B96" s="64"/>
      <c r="C96" s="14" t="str">
        <f>'3. Add Tenant Data'!C95</f>
        <v>Occupied</v>
      </c>
      <c r="D96" s="18">
        <f>'3. Add Tenant Data'!D95</f>
        <v>0</v>
      </c>
      <c r="E96" s="14">
        <f>'3. Add Tenant Data'!E95</f>
        <v>0</v>
      </c>
      <c r="F96" s="14">
        <f>'3. Add Tenant Data'!F95</f>
        <v>0</v>
      </c>
      <c r="G96" s="14">
        <f>'3. Add Tenant Data'!G95</f>
        <v>0</v>
      </c>
      <c r="H96" s="14">
        <f>'3. Add Tenant Data'!H95</f>
        <v>0</v>
      </c>
      <c r="I96" s="14"/>
    </row>
    <row r="97" spans="1:11" ht="18.5">
      <c r="A97" s="14"/>
      <c r="B97" s="64"/>
      <c r="C97" s="14" t="str">
        <f>'3. Add Tenant Data'!C96</f>
        <v>Unoccupied</v>
      </c>
      <c r="D97" s="18">
        <f>'3. Add Tenant Data'!D96</f>
        <v>0</v>
      </c>
      <c r="E97" s="14">
        <f>'3. Add Tenant Data'!E96</f>
        <v>0</v>
      </c>
      <c r="F97" s="14">
        <f>'3. Add Tenant Data'!F96</f>
        <v>0</v>
      </c>
      <c r="G97" s="14">
        <f>'3. Add Tenant Data'!G96</f>
        <v>0</v>
      </c>
      <c r="H97" s="14">
        <f>'3. Add Tenant Data'!H96</f>
        <v>0</v>
      </c>
      <c r="I97" s="14"/>
    </row>
    <row r="98" spans="1:11" ht="18.5">
      <c r="A98" s="14"/>
      <c r="B98" s="64"/>
      <c r="C98" s="39" t="str">
        <f>'3. Add Tenant Data'!C97</f>
        <v>Total</v>
      </c>
      <c r="D98" s="29">
        <f>'3. Add Tenant Data'!D97</f>
        <v>0</v>
      </c>
      <c r="E98" s="40">
        <f>'3. Add Tenant Data'!E97</f>
        <v>0</v>
      </c>
      <c r="F98" s="40">
        <f>'3. Add Tenant Data'!F97</f>
        <v>0</v>
      </c>
      <c r="G98" s="40">
        <f>'3. Add Tenant Data'!G97</f>
        <v>0</v>
      </c>
      <c r="H98" s="40">
        <f>'3. Add Tenant Data'!H97</f>
        <v>0</v>
      </c>
      <c r="I98" s="14"/>
    </row>
    <row r="99" spans="1:11" ht="18.5">
      <c r="A99" s="14"/>
      <c r="B99" s="64"/>
      <c r="C99" s="14"/>
      <c r="D99" s="14"/>
      <c r="E99" s="14"/>
      <c r="F99" s="14"/>
      <c r="G99" s="14"/>
      <c r="H99" s="14"/>
      <c r="I99" s="14"/>
    </row>
    <row r="100" spans="1:11" ht="18.5">
      <c r="A100" s="14"/>
      <c r="B100" s="64"/>
      <c r="C100" s="14"/>
      <c r="D100" s="14"/>
      <c r="E100" s="14"/>
      <c r="F100" s="14"/>
      <c r="G100" s="14"/>
      <c r="H100" s="14"/>
      <c r="I100" s="14"/>
    </row>
    <row r="101" spans="1:11" ht="18.5">
      <c r="A101" s="14"/>
      <c r="B101" s="64"/>
      <c r="C101" s="14"/>
      <c r="D101" s="14"/>
      <c r="E101" s="14"/>
      <c r="F101" s="15" t="s">
        <v>140</v>
      </c>
      <c r="G101" s="20">
        <f>F98+E98</f>
        <v>0</v>
      </c>
      <c r="H101" s="14"/>
      <c r="I101" s="14"/>
    </row>
    <row r="102" spans="1:11" ht="18.5">
      <c r="A102" s="14"/>
      <c r="B102" s="64"/>
      <c r="C102" s="14"/>
      <c r="D102" s="14"/>
      <c r="E102" s="14"/>
      <c r="F102" s="14"/>
      <c r="G102" s="14"/>
      <c r="H102" s="14"/>
      <c r="I102" s="14"/>
    </row>
    <row r="103" spans="1:11" ht="18.5">
      <c r="A103" s="14"/>
      <c r="B103" s="64"/>
      <c r="C103" s="50" t="s">
        <v>141</v>
      </c>
      <c r="D103" s="14"/>
      <c r="E103" s="14"/>
      <c r="F103" s="14"/>
      <c r="G103" s="14"/>
      <c r="H103" s="14"/>
      <c r="I103" s="14"/>
    </row>
    <row r="104" spans="1:11" ht="18.5">
      <c r="A104" s="14"/>
      <c r="B104" s="64"/>
      <c r="C104" s="50"/>
      <c r="D104" s="14"/>
      <c r="E104" s="14"/>
      <c r="F104" s="14"/>
      <c r="G104" s="14"/>
      <c r="H104" s="14"/>
      <c r="I104" s="14"/>
    </row>
    <row r="105" spans="1:11" ht="124" customHeight="1">
      <c r="A105" s="14"/>
      <c r="B105" s="64"/>
      <c r="C105" s="207" t="s">
        <v>199</v>
      </c>
      <c r="D105" s="207"/>
      <c r="E105" s="207"/>
      <c r="F105" s="207"/>
      <c r="G105" s="207"/>
      <c r="H105" s="207"/>
      <c r="I105" s="14"/>
    </row>
    <row r="106" spans="1:11" ht="18.5">
      <c r="A106" s="14"/>
      <c r="B106" s="64"/>
      <c r="C106" s="50"/>
      <c r="D106" s="14"/>
      <c r="E106" s="14"/>
      <c r="F106" s="14"/>
      <c r="G106" s="14"/>
      <c r="H106" s="14"/>
      <c r="I106" s="14"/>
    </row>
    <row r="107" spans="1:11" ht="18.5">
      <c r="A107" s="14"/>
      <c r="B107" s="64"/>
      <c r="C107" s="14"/>
      <c r="D107" s="14"/>
      <c r="E107" s="14"/>
      <c r="F107" s="15" t="s">
        <v>142</v>
      </c>
      <c r="G107" s="20">
        <f>'3. Add Tenant Data'!H97</f>
        <v>0</v>
      </c>
      <c r="H107" s="14"/>
      <c r="I107" s="14"/>
    </row>
    <row r="108" spans="1:11" ht="18.5">
      <c r="A108" s="14"/>
      <c r="B108" s="64"/>
      <c r="C108" s="14"/>
      <c r="D108" s="14"/>
      <c r="E108" s="14"/>
      <c r="F108" s="14"/>
      <c r="G108" s="14"/>
      <c r="H108" s="14"/>
      <c r="I108" s="14"/>
    </row>
    <row r="109" spans="1:11" ht="18.5">
      <c r="A109" s="14"/>
      <c r="B109" s="64"/>
      <c r="C109" s="14" t="s">
        <v>143</v>
      </c>
      <c r="D109" s="14"/>
      <c r="E109" s="14"/>
      <c r="F109" s="14"/>
      <c r="G109" s="14"/>
      <c r="H109" s="14"/>
      <c r="I109" s="14"/>
    </row>
    <row r="110" spans="1:11" ht="18.5">
      <c r="A110" s="14"/>
      <c r="B110" s="64"/>
      <c r="C110" s="14"/>
      <c r="D110" s="14"/>
      <c r="E110" s="14"/>
      <c r="F110" s="43" t="s">
        <v>144</v>
      </c>
      <c r="G110" s="43" t="s">
        <v>145</v>
      </c>
      <c r="H110" s="14"/>
      <c r="I110" s="14"/>
      <c r="K110" s="51"/>
    </row>
    <row r="111" spans="1:11" ht="18.5">
      <c r="A111" s="14"/>
      <c r="B111" s="64"/>
      <c r="C111" s="14"/>
      <c r="D111" s="14" t="s">
        <v>82</v>
      </c>
      <c r="E111" s="14"/>
      <c r="F111" s="23">
        <f>'2. Update CHAS data'!D7</f>
        <v>0.45245518316445832</v>
      </c>
      <c r="G111" s="14">
        <f>'3. Add Tenant Data'!G112</f>
        <v>0</v>
      </c>
      <c r="H111" s="14" t="s">
        <v>197</v>
      </c>
      <c r="I111" s="14"/>
      <c r="K111" s="51"/>
    </row>
    <row r="112" spans="1:11" ht="18.5">
      <c r="A112" s="14"/>
      <c r="B112" s="64"/>
      <c r="C112" s="14"/>
      <c r="D112" s="14" t="s">
        <v>83</v>
      </c>
      <c r="E112" s="14"/>
      <c r="F112" s="23">
        <f>'2. Update CHAS data'!D8</f>
        <v>0.2533125487139517</v>
      </c>
      <c r="G112" s="14">
        <f>'3. Add Tenant Data'!G113</f>
        <v>0</v>
      </c>
      <c r="H112" s="14" t="s">
        <v>197</v>
      </c>
      <c r="I112" s="14"/>
    </row>
    <row r="113" spans="1:9" ht="18.5">
      <c r="A113" s="14"/>
      <c r="B113" s="64"/>
      <c r="C113" s="14"/>
      <c r="D113" s="14" t="s">
        <v>84</v>
      </c>
      <c r="E113" s="14"/>
      <c r="F113" s="23">
        <f>1-F111-F112</f>
        <v>0.29423226812158998</v>
      </c>
      <c r="G113" s="14">
        <f>G107-G111-G112</f>
        <v>0</v>
      </c>
      <c r="H113" s="14"/>
      <c r="I113" s="14"/>
    </row>
    <row r="114" spans="1:9" ht="18.5">
      <c r="A114" s="14"/>
      <c r="B114" s="64"/>
      <c r="C114" s="14"/>
      <c r="D114" s="14" t="s">
        <v>43</v>
      </c>
      <c r="E114" s="14"/>
      <c r="F114" s="42">
        <f>SUM(F111:F113)</f>
        <v>1</v>
      </c>
      <c r="G114" s="39">
        <f>SUM(G111:G113)</f>
        <v>0</v>
      </c>
      <c r="H114" s="14"/>
      <c r="I114" s="14"/>
    </row>
    <row r="115" spans="1:9" ht="18.5">
      <c r="A115" s="14"/>
      <c r="B115" s="64"/>
      <c r="C115" s="14"/>
      <c r="D115" s="14"/>
      <c r="E115" s="14"/>
      <c r="F115" s="14"/>
      <c r="G115" s="14"/>
      <c r="H115" s="14"/>
      <c r="I115" s="14"/>
    </row>
    <row r="116" spans="1:9" ht="18.5">
      <c r="A116" s="14"/>
      <c r="B116" s="64"/>
      <c r="C116" s="14"/>
      <c r="D116" s="14"/>
      <c r="E116" s="14"/>
      <c r="F116" s="15" t="s">
        <v>146</v>
      </c>
      <c r="G116" s="20">
        <f>G111+G112</f>
        <v>0</v>
      </c>
      <c r="H116" s="14"/>
      <c r="I116" s="14"/>
    </row>
    <row r="117" spans="1:9" ht="18.5">
      <c r="A117" s="14"/>
      <c r="B117" s="64"/>
      <c r="C117" s="14"/>
      <c r="D117" s="14"/>
      <c r="E117" s="14"/>
      <c r="F117" s="15"/>
      <c r="G117" s="14"/>
      <c r="H117" s="14"/>
      <c r="I117" s="14"/>
    </row>
    <row r="118" spans="1:9" ht="18.5">
      <c r="A118" s="14"/>
      <c r="B118" s="64"/>
      <c r="C118" s="14" t="s">
        <v>198</v>
      </c>
      <c r="D118" s="14"/>
      <c r="E118" s="14"/>
      <c r="F118" s="15"/>
      <c r="G118" s="14"/>
      <c r="H118" s="14"/>
      <c r="I118" s="14"/>
    </row>
    <row r="119" spans="1:9" ht="16" customHeight="1">
      <c r="A119" s="14"/>
      <c r="B119" s="64"/>
      <c r="C119" s="14" t="s">
        <v>212</v>
      </c>
      <c r="D119" s="14"/>
      <c r="E119" s="14"/>
      <c r="F119" s="15"/>
      <c r="G119" s="14"/>
      <c r="H119" s="14"/>
      <c r="I119" s="14"/>
    </row>
    <row r="120" spans="1:9" ht="16" customHeight="1">
      <c r="A120" s="14"/>
      <c r="B120" s="64"/>
      <c r="C120" s="14"/>
      <c r="D120" s="14"/>
      <c r="E120" s="14"/>
      <c r="F120" s="15"/>
      <c r="G120" s="14"/>
      <c r="H120" s="14"/>
      <c r="I120" s="14"/>
    </row>
    <row r="121" spans="1:9" ht="18.5">
      <c r="A121" s="14"/>
      <c r="B121" s="64"/>
      <c r="C121" s="50" t="s">
        <v>147</v>
      </c>
      <c r="D121" s="14"/>
      <c r="E121" s="14"/>
      <c r="F121" s="15"/>
      <c r="G121" s="14"/>
      <c r="H121" s="14"/>
      <c r="I121" s="14"/>
    </row>
    <row r="122" spans="1:9" ht="18.5">
      <c r="A122" s="14"/>
      <c r="B122" s="64"/>
      <c r="C122" s="14"/>
      <c r="D122" s="14"/>
      <c r="E122" s="14"/>
      <c r="F122" s="15"/>
      <c r="G122" s="14"/>
      <c r="H122" s="14"/>
      <c r="I122" s="14"/>
    </row>
    <row r="123" spans="1:9" ht="18.5">
      <c r="A123" s="14"/>
      <c r="B123" s="64"/>
      <c r="C123" s="14"/>
      <c r="D123" s="14"/>
      <c r="E123" s="14"/>
      <c r="F123" s="15" t="s">
        <v>148</v>
      </c>
      <c r="G123" s="41">
        <f>G116+G101</f>
        <v>0</v>
      </c>
      <c r="H123" s="14"/>
      <c r="I123" s="14"/>
    </row>
    <row r="124" spans="1:9" ht="18.5">
      <c r="A124" s="14"/>
      <c r="B124" s="64"/>
      <c r="C124" s="14"/>
      <c r="D124" s="14"/>
      <c r="E124" s="14"/>
      <c r="F124" s="15"/>
      <c r="G124" s="14"/>
      <c r="H124" s="14"/>
      <c r="I124" s="14"/>
    </row>
    <row r="125" spans="1:9" ht="18.5">
      <c r="A125" s="14"/>
      <c r="B125" s="64"/>
      <c r="C125" s="14"/>
      <c r="D125" s="17"/>
      <c r="E125" s="43" t="s">
        <v>98</v>
      </c>
      <c r="F125" s="43" t="s">
        <v>149</v>
      </c>
      <c r="G125" s="148" t="s">
        <v>43</v>
      </c>
      <c r="H125" s="14"/>
      <c r="I125" s="14"/>
    </row>
    <row r="126" spans="1:9" ht="18.5">
      <c r="A126" s="14"/>
      <c r="B126" s="64"/>
      <c r="C126" s="14"/>
      <c r="D126" s="14" t="s">
        <v>82</v>
      </c>
      <c r="E126" s="15">
        <f>E98</f>
        <v>0</v>
      </c>
      <c r="F126" s="14">
        <f>G111</f>
        <v>0</v>
      </c>
      <c r="G126" s="49">
        <f>SUM(E126:F126)</f>
        <v>0</v>
      </c>
      <c r="H126" s="14"/>
      <c r="I126" s="14"/>
    </row>
    <row r="127" spans="1:9" ht="18.5">
      <c r="A127" s="14"/>
      <c r="B127" s="64"/>
      <c r="C127" s="14"/>
      <c r="D127" s="17" t="s">
        <v>83</v>
      </c>
      <c r="E127" s="43">
        <f>F98</f>
        <v>0</v>
      </c>
      <c r="F127" s="17">
        <f>G112</f>
        <v>0</v>
      </c>
      <c r="G127" s="66">
        <f>SUM(E127:F127)</f>
        <v>0</v>
      </c>
      <c r="H127" s="14"/>
      <c r="I127" s="14"/>
    </row>
    <row r="128" spans="1:9" ht="18.5">
      <c r="A128" s="14"/>
      <c r="B128" s="64"/>
      <c r="C128" s="14"/>
      <c r="D128" s="14" t="s">
        <v>43</v>
      </c>
      <c r="E128" s="14">
        <f>SUM(E126:E127)</f>
        <v>0</v>
      </c>
      <c r="F128" s="15">
        <f>SUM(F126:F127)</f>
        <v>0</v>
      </c>
      <c r="G128" s="49">
        <f>SUM(G126:G127)</f>
        <v>0</v>
      </c>
      <c r="H128" s="14"/>
      <c r="I128" s="14"/>
    </row>
    <row r="129" spans="1:11" ht="18.5">
      <c r="A129" s="14"/>
      <c r="B129" s="64"/>
      <c r="C129" s="14"/>
      <c r="D129" s="14"/>
      <c r="E129" s="14"/>
      <c r="F129" s="14"/>
      <c r="G129" s="14"/>
      <c r="H129" s="14"/>
      <c r="I129" s="14"/>
    </row>
    <row r="130" spans="1:11" ht="18.5">
      <c r="A130" s="14"/>
      <c r="B130" s="64"/>
      <c r="C130" s="14"/>
      <c r="D130" s="14"/>
      <c r="E130" s="14"/>
      <c r="F130" s="14"/>
      <c r="G130" s="14"/>
      <c r="H130" s="14"/>
      <c r="I130" s="14"/>
    </row>
    <row r="131" spans="1:11" ht="18.5">
      <c r="A131" s="14"/>
      <c r="B131" s="63" t="s">
        <v>150</v>
      </c>
      <c r="C131" s="14"/>
      <c r="D131" s="14"/>
      <c r="E131" s="14"/>
      <c r="F131" s="14"/>
      <c r="G131" s="14"/>
      <c r="H131" s="14"/>
      <c r="I131" s="14"/>
    </row>
    <row r="132" spans="1:11" ht="18.5">
      <c r="A132" s="14"/>
      <c r="B132" s="63"/>
      <c r="C132" s="14"/>
      <c r="D132" s="14"/>
      <c r="E132" s="14"/>
      <c r="F132" s="14"/>
      <c r="G132" s="14"/>
      <c r="H132" s="14"/>
      <c r="I132" s="14"/>
    </row>
    <row r="133" spans="1:11" ht="53" customHeight="1">
      <c r="A133" s="14"/>
      <c r="B133" s="63"/>
      <c r="C133" s="207" t="s">
        <v>151</v>
      </c>
      <c r="D133" s="207"/>
      <c r="E133" s="207"/>
      <c r="F133" s="207"/>
      <c r="G133" s="207"/>
      <c r="H133" s="207"/>
      <c r="I133" s="14"/>
    </row>
    <row r="134" spans="1:11" ht="18.5">
      <c r="A134" s="14"/>
      <c r="B134" s="64"/>
      <c r="C134" s="14"/>
      <c r="D134" s="14"/>
      <c r="E134" s="14"/>
      <c r="F134" s="14"/>
      <c r="G134" s="14"/>
      <c r="H134" s="14"/>
      <c r="I134" s="14"/>
    </row>
    <row r="135" spans="1:11" ht="18.5">
      <c r="A135" s="14"/>
      <c r="B135" s="64"/>
      <c r="C135" s="14"/>
      <c r="D135" s="14"/>
      <c r="E135" s="14"/>
      <c r="F135" s="15" t="s">
        <v>152</v>
      </c>
      <c r="G135" s="41" t="str">
        <f>IF('3. Add Tenant Data'!E15="Yes",G145,"N/A")</f>
        <v>N/A</v>
      </c>
      <c r="H135" s="14"/>
      <c r="I135" s="14"/>
    </row>
    <row r="136" spans="1:11" ht="18.5">
      <c r="A136" s="14"/>
      <c r="B136" s="64"/>
      <c r="C136" s="14"/>
      <c r="D136" s="14"/>
      <c r="E136" s="14"/>
      <c r="F136" s="14"/>
      <c r="G136" s="14"/>
      <c r="H136" s="14"/>
      <c r="I136" s="14"/>
    </row>
    <row r="137" spans="1:11" ht="18.5">
      <c r="A137" s="14"/>
      <c r="B137" s="64"/>
      <c r="C137" s="14"/>
      <c r="D137" s="14"/>
      <c r="E137" s="14"/>
      <c r="F137" s="14"/>
      <c r="G137" s="14"/>
      <c r="H137" s="14"/>
      <c r="I137" s="14"/>
    </row>
    <row r="138" spans="1:11" ht="18.5">
      <c r="A138" s="14"/>
      <c r="B138" s="64"/>
      <c r="C138" s="14"/>
      <c r="D138" s="14"/>
      <c r="E138" s="14"/>
      <c r="F138" s="14"/>
      <c r="G138" s="14"/>
      <c r="H138" s="14"/>
      <c r="I138" s="14"/>
    </row>
    <row r="139" spans="1:11" ht="18.5">
      <c r="A139" s="14"/>
      <c r="B139" s="63" t="s">
        <v>153</v>
      </c>
      <c r="C139" s="14"/>
      <c r="D139" s="14"/>
      <c r="E139" s="14"/>
      <c r="F139" s="14"/>
      <c r="G139" s="14"/>
      <c r="H139" s="14"/>
      <c r="I139" s="14"/>
    </row>
    <row r="140" spans="1:11" ht="19" thickBot="1">
      <c r="A140" s="14"/>
      <c r="B140" s="64"/>
      <c r="C140" s="14"/>
      <c r="D140" s="14"/>
      <c r="E140" s="14"/>
      <c r="F140" s="14"/>
      <c r="G140" s="14"/>
      <c r="H140" s="14"/>
      <c r="I140" s="14"/>
    </row>
    <row r="141" spans="1:11" ht="18.5">
      <c r="A141" s="14"/>
      <c r="B141" s="64"/>
      <c r="C141" s="46"/>
      <c r="D141" s="14"/>
      <c r="E141" s="14"/>
      <c r="F141" s="15"/>
      <c r="G141" s="19"/>
      <c r="H141" s="61" t="s">
        <v>154</v>
      </c>
      <c r="I141" s="14"/>
      <c r="K141" s="51"/>
    </row>
    <row r="142" spans="1:11" ht="18.5">
      <c r="A142" s="14"/>
      <c r="B142" s="64"/>
      <c r="C142" s="46"/>
      <c r="D142" s="15" t="s">
        <v>99</v>
      </c>
      <c r="E142" s="15" t="s">
        <v>155</v>
      </c>
      <c r="F142" s="15" t="s">
        <v>156</v>
      </c>
      <c r="G142" s="15" t="s">
        <v>157</v>
      </c>
      <c r="H142" s="62" t="s">
        <v>158</v>
      </c>
      <c r="I142" s="14"/>
      <c r="K142" s="51"/>
    </row>
    <row r="143" spans="1:11" ht="18.5">
      <c r="A143" s="14"/>
      <c r="B143" s="64"/>
      <c r="C143" s="15" t="s">
        <v>159</v>
      </c>
      <c r="D143" s="14">
        <f>'3. Add Tenant Data'!E117</f>
        <v>0</v>
      </c>
      <c r="E143" s="14">
        <f>'3. Add Tenant Data'!F117</f>
        <v>0</v>
      </c>
      <c r="F143" s="14">
        <f>G126</f>
        <v>0</v>
      </c>
      <c r="G143" s="14">
        <f>'3. Add Tenant Data'!H117</f>
        <v>0</v>
      </c>
      <c r="H143" s="58">
        <f>'3. Add Tenant Data'!I117</f>
        <v>0</v>
      </c>
      <c r="I143" s="14"/>
    </row>
    <row r="144" spans="1:11" ht="18.5">
      <c r="A144" s="14"/>
      <c r="B144" s="64"/>
      <c r="C144" s="43" t="s">
        <v>83</v>
      </c>
      <c r="D144" s="17">
        <f>'3. Add Tenant Data'!E118</f>
        <v>0</v>
      </c>
      <c r="E144" s="17">
        <f>'3. Add Tenant Data'!F118</f>
        <v>0</v>
      </c>
      <c r="F144" s="17">
        <f>G127</f>
        <v>0</v>
      </c>
      <c r="G144" s="17">
        <f>'3. Add Tenant Data'!H118</f>
        <v>0</v>
      </c>
      <c r="H144" s="59">
        <f>'3. Add Tenant Data'!I118</f>
        <v>0</v>
      </c>
      <c r="I144" s="14"/>
    </row>
    <row r="145" spans="1:11" ht="16" thickBot="1">
      <c r="A145" s="14"/>
      <c r="B145" s="14"/>
      <c r="C145" s="46" t="s">
        <v>43</v>
      </c>
      <c r="D145" s="14">
        <f>SUM(D143:D144)</f>
        <v>0</v>
      </c>
      <c r="E145" s="14">
        <f t="shared" ref="E145:G145" si="1">SUM(E143:E144)</f>
        <v>0</v>
      </c>
      <c r="F145" s="14">
        <f t="shared" si="1"/>
        <v>0</v>
      </c>
      <c r="G145" s="14">
        <f t="shared" si="1"/>
        <v>0</v>
      </c>
      <c r="H145" s="60">
        <f>SUM(H143:H144)</f>
        <v>0</v>
      </c>
      <c r="I145" s="14"/>
    </row>
    <row r="146" spans="1:11">
      <c r="A146" s="14"/>
      <c r="B146" s="14"/>
      <c r="C146" s="46"/>
      <c r="D146" s="14"/>
      <c r="E146" s="14"/>
      <c r="F146" s="14"/>
      <c r="G146" s="14"/>
      <c r="H146" s="14"/>
      <c r="I146" s="14"/>
    </row>
    <row r="147" spans="1:11">
      <c r="A147" s="14"/>
      <c r="B147" s="14"/>
      <c r="C147" s="14" t="s">
        <v>160</v>
      </c>
      <c r="D147"/>
      <c r="E147" s="14"/>
      <c r="F147" s="14"/>
      <c r="G147" s="14"/>
      <c r="H147" s="14"/>
      <c r="I147" s="14"/>
    </row>
    <row r="148" spans="1:11">
      <c r="A148" s="14"/>
      <c r="B148" s="14"/>
      <c r="C148" s="14"/>
      <c r="D148" s="14"/>
      <c r="E148" s="15"/>
      <c r="F148" s="14"/>
      <c r="G148" s="14"/>
      <c r="H148" s="14"/>
      <c r="I148" s="14"/>
      <c r="K148" s="51"/>
    </row>
    <row r="149" spans="1:11">
      <c r="A149" s="14"/>
      <c r="B149" s="14"/>
      <c r="C149" s="14"/>
      <c r="D149" s="14"/>
      <c r="E149" s="15"/>
      <c r="F149" s="14"/>
      <c r="G149" s="14"/>
      <c r="H149" s="14"/>
      <c r="I149" s="14"/>
      <c r="K149" s="51"/>
    </row>
    <row r="150" spans="1:11" ht="18.5">
      <c r="A150" s="14"/>
      <c r="B150" s="63" t="s">
        <v>184</v>
      </c>
      <c r="C150" s="14"/>
      <c r="D150" s="14"/>
      <c r="E150" s="15"/>
      <c r="F150" s="14"/>
      <c r="G150" s="14"/>
      <c r="H150" s="14"/>
      <c r="I150" s="14"/>
      <c r="K150" s="51"/>
    </row>
    <row r="151" spans="1:11">
      <c r="A151" s="14"/>
      <c r="B151" s="14"/>
      <c r="C151" s="153" t="s">
        <v>177</v>
      </c>
      <c r="D151" s="14"/>
      <c r="E151" s="15"/>
      <c r="F151" s="14"/>
      <c r="G151" s="14"/>
      <c r="H151" s="14"/>
      <c r="I151" s="14"/>
      <c r="K151" s="51"/>
    </row>
    <row r="152" spans="1:11">
      <c r="A152" s="14"/>
      <c r="B152" s="14"/>
      <c r="C152" s="153" t="s">
        <v>178</v>
      </c>
      <c r="D152" s="14"/>
      <c r="E152" s="15"/>
      <c r="F152" s="14"/>
      <c r="G152" s="14"/>
      <c r="H152" s="14"/>
      <c r="I152" s="14"/>
      <c r="K152" s="51"/>
    </row>
    <row r="153" spans="1:11">
      <c r="A153" s="14"/>
      <c r="B153" s="14"/>
      <c r="C153" s="14"/>
      <c r="D153" s="14"/>
      <c r="E153" s="15"/>
      <c r="F153" s="14"/>
      <c r="G153" s="14"/>
      <c r="H153" s="14"/>
      <c r="I153" s="14"/>
      <c r="K153" s="51"/>
    </row>
    <row r="154" spans="1:11" ht="31">
      <c r="A154" s="14"/>
      <c r="B154" s="14"/>
      <c r="C154" s="21"/>
      <c r="D154" s="149" t="s">
        <v>82</v>
      </c>
      <c r="E154" s="149" t="s">
        <v>83</v>
      </c>
      <c r="F154" s="150" t="s">
        <v>43</v>
      </c>
      <c r="G154" s="14"/>
      <c r="H154" s="14"/>
      <c r="I154" s="14"/>
      <c r="K154" s="51"/>
    </row>
    <row r="155" spans="1:11">
      <c r="A155" s="14"/>
      <c r="B155" s="14"/>
      <c r="C155" s="14" t="s">
        <v>76</v>
      </c>
      <c r="D155" s="14">
        <f>'3. Add Tenant Data'!S81</f>
        <v>0</v>
      </c>
      <c r="E155" s="14">
        <f>'3. Add Tenant Data'!T81</f>
        <v>0</v>
      </c>
      <c r="F155" s="44">
        <f>SUM(D155:E155)</f>
        <v>0</v>
      </c>
      <c r="G155" s="14"/>
      <c r="H155" s="14"/>
      <c r="I155" s="14"/>
      <c r="K155" s="51"/>
    </row>
    <row r="156" spans="1:11">
      <c r="A156" s="14"/>
      <c r="B156" s="14"/>
      <c r="C156" s="14" t="s">
        <v>72</v>
      </c>
      <c r="D156" s="14">
        <f>'3. Add Tenant Data'!S82</f>
        <v>0</v>
      </c>
      <c r="E156" s="14">
        <f>'3. Add Tenant Data'!T82</f>
        <v>0</v>
      </c>
      <c r="F156" s="44">
        <f t="shared" ref="F156:F160" si="2">SUM(D156:E156)</f>
        <v>0</v>
      </c>
      <c r="G156" s="14"/>
      <c r="H156" s="14"/>
      <c r="I156" s="14"/>
      <c r="K156" s="51"/>
    </row>
    <row r="157" spans="1:11">
      <c r="A157" s="14"/>
      <c r="B157" s="14"/>
      <c r="C157" s="14" t="s">
        <v>74</v>
      </c>
      <c r="D157" s="14">
        <f>'3. Add Tenant Data'!S83</f>
        <v>0</v>
      </c>
      <c r="E157" s="14">
        <f>'3. Add Tenant Data'!T83</f>
        <v>0</v>
      </c>
      <c r="F157" s="44">
        <f t="shared" si="2"/>
        <v>0</v>
      </c>
      <c r="G157" s="14"/>
      <c r="H157" s="14"/>
      <c r="I157" s="14"/>
      <c r="K157" s="51"/>
    </row>
    <row r="158" spans="1:11">
      <c r="A158" s="14"/>
      <c r="B158" s="14"/>
      <c r="C158" s="14" t="s">
        <v>78</v>
      </c>
      <c r="D158" s="14">
        <f>'3. Add Tenant Data'!S84</f>
        <v>0</v>
      </c>
      <c r="E158" s="14">
        <f>'3. Add Tenant Data'!T84</f>
        <v>0</v>
      </c>
      <c r="F158" s="44">
        <f t="shared" si="2"/>
        <v>0</v>
      </c>
      <c r="G158" s="14"/>
      <c r="H158" s="14"/>
      <c r="I158" s="14"/>
      <c r="K158" s="51"/>
    </row>
    <row r="159" spans="1:11">
      <c r="A159" s="14"/>
      <c r="B159" s="14"/>
      <c r="C159" s="17" t="s">
        <v>90</v>
      </c>
      <c r="D159" s="14">
        <f>'3. Add Tenant Data'!S85</f>
        <v>0</v>
      </c>
      <c r="E159" s="14">
        <f>'3. Add Tenant Data'!T85</f>
        <v>0</v>
      </c>
      <c r="F159" s="44">
        <f t="shared" si="2"/>
        <v>0</v>
      </c>
      <c r="G159" s="14"/>
      <c r="H159" s="14"/>
      <c r="I159" s="14"/>
      <c r="K159" s="70"/>
    </row>
    <row r="160" spans="1:11">
      <c r="A160" s="14"/>
      <c r="B160" s="14"/>
      <c r="C160" s="20" t="s">
        <v>213</v>
      </c>
      <c r="D160" s="20">
        <f>H143-SUM(D155:D159)</f>
        <v>0</v>
      </c>
      <c r="E160" s="20">
        <f>H144-SUM(E155:E159)</f>
        <v>0</v>
      </c>
      <c r="F160" s="48">
        <f t="shared" si="2"/>
        <v>0</v>
      </c>
      <c r="G160" s="14"/>
      <c r="H160" s="14"/>
      <c r="I160" s="14"/>
      <c r="K160" s="51"/>
    </row>
    <row r="161" spans="1:11">
      <c r="A161" s="14"/>
      <c r="B161" s="14"/>
      <c r="C161" s="19" t="s">
        <v>43</v>
      </c>
      <c r="D161" s="19">
        <f>SUM(D155:D160)</f>
        <v>0</v>
      </c>
      <c r="E161" s="19">
        <f>SUM(E155:E160)</f>
        <v>0</v>
      </c>
      <c r="F161" s="49">
        <f>SUM(F155:F160)</f>
        <v>0</v>
      </c>
      <c r="G161" s="14"/>
      <c r="H161" s="14"/>
      <c r="I161" s="14"/>
      <c r="K161" s="51"/>
    </row>
    <row r="162" spans="1:11">
      <c r="A162" s="14"/>
      <c r="B162" s="14"/>
      <c r="C162" s="14"/>
      <c r="D162" s="14"/>
      <c r="E162" s="14"/>
      <c r="F162" s="14"/>
      <c r="G162" s="14"/>
      <c r="H162" s="14"/>
      <c r="I162" s="14"/>
      <c r="K162" s="51"/>
    </row>
    <row r="163" spans="1:11">
      <c r="A163" s="14"/>
      <c r="B163" t="s">
        <v>214</v>
      </c>
      <c r="C163" s="14"/>
      <c r="D163" s="14"/>
      <c r="E163" s="14"/>
      <c r="F163" s="14"/>
      <c r="G163" s="14"/>
      <c r="H163" s="14"/>
      <c r="I163" s="14"/>
      <c r="K163" s="51"/>
    </row>
    <row r="164" spans="1:11">
      <c r="A164" s="14"/>
      <c r="B164" t="s">
        <v>189</v>
      </c>
      <c r="C164" s="14"/>
      <c r="D164" s="14"/>
      <c r="E164" s="14"/>
      <c r="F164" s="14"/>
      <c r="G164" s="14"/>
      <c r="H164" s="14"/>
      <c r="I164" s="14"/>
      <c r="K164" s="51"/>
    </row>
    <row r="165" spans="1:11">
      <c r="A165" s="14"/>
      <c r="B165" s="14" t="s">
        <v>188</v>
      </c>
      <c r="C165" s="14"/>
      <c r="D165" s="14"/>
      <c r="E165" s="14"/>
      <c r="F165" s="14"/>
      <c r="G165" s="14"/>
      <c r="H165" s="14"/>
      <c r="I165" s="14"/>
    </row>
    <row r="166" spans="1:11">
      <c r="A166" s="14"/>
      <c r="B166" s="14"/>
      <c r="C166" s="14"/>
      <c r="D166" s="14"/>
      <c r="E166" s="14"/>
      <c r="F166" s="14"/>
      <c r="G166" s="14"/>
      <c r="H166" s="14"/>
      <c r="I166" s="14"/>
    </row>
  </sheetData>
  <sheetProtection sheet="1" objects="1" scenarios="1"/>
  <mergeCells count="16">
    <mergeCell ref="C35:H35"/>
    <mergeCell ref="B1:H2"/>
    <mergeCell ref="C91:H91"/>
    <mergeCell ref="C105:H105"/>
    <mergeCell ref="C133:H133"/>
    <mergeCell ref="B6:H6"/>
    <mergeCell ref="C84:H84"/>
    <mergeCell ref="C76:H76"/>
    <mergeCell ref="C21:H21"/>
    <mergeCell ref="C72:H72"/>
    <mergeCell ref="C59:H59"/>
    <mergeCell ref="C51:H51"/>
    <mergeCell ref="C52:H52"/>
    <mergeCell ref="C53:H53"/>
    <mergeCell ref="C54:H54"/>
    <mergeCell ref="C46:H46"/>
  </mergeCells>
  <conditionalFormatting sqref="B9:I30 B31:C34 D34:I34 B35:I45 B46:C46 B151:B152 D151:I152 B153:I166">
    <cfRule type="expression" dxfId="4" priority="9" stopIfTrue="1">
      <formula>$K$4="Locked"</formula>
    </cfRule>
  </conditionalFormatting>
  <conditionalFormatting sqref="B47:I150">
    <cfRule type="expression" dxfId="3" priority="1" stopIfTrue="1">
      <formula>$K$4="Locked"</formula>
    </cfRule>
  </conditionalFormatting>
  <conditionalFormatting sqref="C61 D66:D68 I31:I33 I46">
    <cfRule type="expression" dxfId="2" priority="19" stopIfTrue="1">
      <formula>$K$4="Locked"</formula>
    </cfRule>
  </conditionalFormatting>
  <conditionalFormatting sqref="C151:C152">
    <cfRule type="expression" dxfId="1" priority="5" stopIfTrue="1">
      <formula>$K$4="Locked"</formula>
    </cfRule>
  </conditionalFormatting>
  <conditionalFormatting sqref="D31:H33">
    <cfRule type="expression" dxfId="0" priority="3" stopIfTrue="1">
      <formula>$K$4="Locked"</formula>
    </cfRule>
  </conditionalFormatting>
  <hyperlinks>
    <hyperlink ref="B25" location="'3. Add Tenant Data'!E15" display="* Cells displaying &quot;N/A&quot; indicate that this section does not apply because the project was identified as not subject to SB 330 in the preceding tab." xr:uid="{B6F4901F-580E-6542-91AC-512A449D31A3}"/>
    <hyperlink ref="B16" location="'3. Add Tenant Data'!E15" display="* Cells displaying &quot;N/A&quot; indicate that this section does not apply because the project was identified as not subject to SB 330 in the preceding tab." xr:uid="{73A6FFC8-10BB-544F-A82A-51230D5AB930}"/>
    <hyperlink ref="C33" location="'3. Add Tenant Data'!E15" display="* Cells displaying &quot;N/A&quot; indicate that this section does not apply because the project was identified as not subject to SB 330 in the preceding tab." xr:uid="{6FB52688-9C97-8B4F-BC41-8D80C34DDB6E}"/>
    <hyperlink ref="C66" location="'4. View Guidance'!B150" display="** Must be equivalent size. See Part Detailed Explanation of Part C, #6 below for equivalent size information." xr:uid="{D2B3B851-27F1-0643-8B62-B962EA4DDD45}"/>
    <hyperlink ref="C61" location="'4. View Guidance'!B70" display="Details underlying this calculation are included below." xr:uid="{CB774D46-DB90-7544-BC2F-2D5421B7B8B4}"/>
  </hyperlinks>
  <pageMargins left="0.7" right="0.7" top="0.75" bottom="0.75" header="0.3" footer="0.3"/>
  <pageSetup scale="73" fitToHeight="99"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4D2A1D-B124-FA4C-9233-8E877AD85AA7}">
  <dimension ref="A1:D16"/>
  <sheetViews>
    <sheetView showGridLines="0" zoomScale="130" zoomScaleNormal="130" workbookViewId="0">
      <selection activeCell="A14" sqref="A14"/>
    </sheetView>
  </sheetViews>
  <sheetFormatPr defaultColWidth="10.83203125" defaultRowHeight="15.5"/>
  <cols>
    <col min="1" max="1" width="139.83203125" style="177" customWidth="1"/>
    <col min="2" max="2" width="10.83203125" style="177" customWidth="1"/>
    <col min="3" max="16384" width="10.83203125" style="177"/>
  </cols>
  <sheetData>
    <row r="1" spans="1:4" ht="23.5">
      <c r="A1" s="176" t="s">
        <v>200</v>
      </c>
      <c r="B1" s="180"/>
      <c r="C1" s="180"/>
      <c r="D1" s="180"/>
    </row>
    <row r="2" spans="1:4" ht="14" customHeight="1"/>
    <row r="3" spans="1:4" ht="40" customHeight="1">
      <c r="A3" s="178" t="s">
        <v>236</v>
      </c>
    </row>
    <row r="4" spans="1:4" ht="12" customHeight="1">
      <c r="A4" s="178"/>
    </row>
    <row r="5" spans="1:4" ht="91" customHeight="1">
      <c r="A5" s="178" t="s">
        <v>226</v>
      </c>
    </row>
    <row r="6" spans="1:4" ht="14" customHeight="1"/>
    <row r="7" spans="1:4" ht="46.5">
      <c r="A7" s="178" t="s">
        <v>220</v>
      </c>
    </row>
    <row r="8" spans="1:4" ht="14" customHeight="1"/>
    <row r="9" spans="1:4" ht="87" customHeight="1">
      <c r="A9" s="178" t="s">
        <v>202</v>
      </c>
    </row>
    <row r="10" spans="1:4" ht="14" customHeight="1"/>
    <row r="11" spans="1:4" ht="62">
      <c r="A11" s="179" t="s">
        <v>201</v>
      </c>
    </row>
    <row r="13" spans="1:4" ht="100" customHeight="1">
      <c r="A13" s="178" t="s">
        <v>216</v>
      </c>
    </row>
    <row r="14" spans="1:4" ht="186">
      <c r="A14" s="178" t="s">
        <v>237</v>
      </c>
    </row>
    <row r="16" spans="1:4" ht="46.5">
      <c r="A16" s="178" t="s">
        <v>219</v>
      </c>
    </row>
  </sheetData>
  <sheetProtection sheet="1" objects="1" scenario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A067F1-23D0-D44D-982B-93557E2C62F2}">
  <dimension ref="A1:L22"/>
  <sheetViews>
    <sheetView showGridLines="0" zoomScaleNormal="130" workbookViewId="0">
      <selection activeCell="B18" sqref="B18"/>
    </sheetView>
  </sheetViews>
  <sheetFormatPr defaultColWidth="11" defaultRowHeight="15.5"/>
  <cols>
    <col min="2" max="2" width="57.33203125" customWidth="1"/>
    <col min="3" max="3" width="111.1640625" customWidth="1"/>
  </cols>
  <sheetData>
    <row r="1" spans="1:12" ht="23.5">
      <c r="A1" s="118" t="s">
        <v>161</v>
      </c>
      <c r="B1" s="12"/>
      <c r="C1" s="12"/>
      <c r="D1" s="12"/>
      <c r="E1" s="12"/>
      <c r="F1" s="12"/>
      <c r="G1" s="12"/>
      <c r="H1" s="12"/>
      <c r="I1" s="12"/>
      <c r="J1" s="12"/>
    </row>
    <row r="2" spans="1:12" ht="23.5">
      <c r="A2" s="133"/>
      <c r="B2" s="134"/>
      <c r="C2" s="134"/>
      <c r="D2" s="134"/>
      <c r="E2" s="134"/>
      <c r="F2" s="134"/>
      <c r="G2" s="134"/>
      <c r="H2" s="134"/>
      <c r="I2" s="134"/>
      <c r="J2" s="134"/>
    </row>
    <row r="3" spans="1:12" ht="21">
      <c r="A3" s="135" t="s">
        <v>162</v>
      </c>
      <c r="B3" s="14"/>
      <c r="C3" s="14"/>
      <c r="D3" s="14"/>
      <c r="E3" s="14"/>
      <c r="F3" s="14"/>
      <c r="G3" s="14"/>
      <c r="H3" s="14"/>
      <c r="I3" s="14"/>
      <c r="J3" s="14"/>
      <c r="K3" s="14"/>
      <c r="L3" s="14"/>
    </row>
    <row r="4" spans="1:12" ht="141" customHeight="1">
      <c r="A4" s="14"/>
      <c r="B4" s="215" t="s">
        <v>238</v>
      </c>
      <c r="C4" s="215"/>
      <c r="D4" s="14"/>
      <c r="E4" s="14"/>
      <c r="F4" s="14"/>
      <c r="G4" s="14"/>
      <c r="H4" s="14"/>
      <c r="I4" s="14"/>
      <c r="J4" s="14"/>
      <c r="K4" s="14"/>
      <c r="L4" s="14"/>
    </row>
    <row r="5" spans="1:12">
      <c r="A5" s="14"/>
      <c r="B5" s="130"/>
      <c r="C5" s="130"/>
      <c r="D5" s="130"/>
      <c r="E5" s="130"/>
      <c r="F5" s="130"/>
      <c r="G5" s="130"/>
      <c r="H5" s="130"/>
      <c r="I5" s="130"/>
      <c r="J5" s="130"/>
      <c r="K5" s="130"/>
      <c r="L5" s="130"/>
    </row>
    <row r="6" spans="1:12" ht="33" customHeight="1">
      <c r="A6" s="135" t="s">
        <v>163</v>
      </c>
      <c r="B6" s="130"/>
      <c r="C6" s="130"/>
      <c r="D6" s="130"/>
      <c r="E6" s="130"/>
      <c r="F6" s="130"/>
      <c r="G6" s="130"/>
      <c r="H6" s="130"/>
      <c r="I6" s="130"/>
      <c r="J6" s="130"/>
      <c r="K6" s="130"/>
      <c r="L6" s="130"/>
    </row>
    <row r="7" spans="1:12" ht="18.5">
      <c r="B7" s="136" t="s">
        <v>164</v>
      </c>
      <c r="C7" s="136" t="s">
        <v>165</v>
      </c>
    </row>
    <row r="8" spans="1:12">
      <c r="B8" s="112" t="s">
        <v>166</v>
      </c>
      <c r="C8" s="137" t="s">
        <v>167</v>
      </c>
      <c r="D8" s="132"/>
    </row>
    <row r="9" spans="1:12">
      <c r="B9" s="184" t="s">
        <v>206</v>
      </c>
      <c r="C9" s="137" t="s">
        <v>168</v>
      </c>
      <c r="D9" s="132"/>
    </row>
    <row r="10" spans="1:12">
      <c r="B10" s="184" t="s">
        <v>207</v>
      </c>
      <c r="C10" s="137" t="s">
        <v>169</v>
      </c>
      <c r="D10" s="132"/>
    </row>
    <row r="11" spans="1:12">
      <c r="B11" s="184" t="s">
        <v>211</v>
      </c>
      <c r="C11" s="137" t="s">
        <v>170</v>
      </c>
      <c r="D11" s="132"/>
    </row>
    <row r="12" spans="1:12" ht="31">
      <c r="B12" s="184" t="s">
        <v>208</v>
      </c>
      <c r="C12" s="137" t="s">
        <v>171</v>
      </c>
      <c r="D12" s="132"/>
    </row>
    <row r="13" spans="1:12">
      <c r="B13" s="184" t="s">
        <v>209</v>
      </c>
      <c r="C13" s="137" t="s">
        <v>172</v>
      </c>
      <c r="D13" s="132"/>
    </row>
    <row r="14" spans="1:12">
      <c r="B14" s="184" t="s">
        <v>210</v>
      </c>
      <c r="C14" s="138" t="s">
        <v>173</v>
      </c>
      <c r="D14" s="132"/>
    </row>
    <row r="17" spans="1:12">
      <c r="A17" s="19"/>
      <c r="B17" s="14"/>
      <c r="C17" s="14"/>
      <c r="D17" s="14"/>
      <c r="E17" s="14"/>
      <c r="F17" s="14"/>
      <c r="G17" s="14"/>
      <c r="H17" s="14"/>
      <c r="I17" s="14"/>
      <c r="J17" s="14"/>
      <c r="K17" s="14"/>
      <c r="L17" s="14"/>
    </row>
    <row r="18" spans="1:12" ht="31">
      <c r="A18" s="14"/>
      <c r="B18" s="91"/>
      <c r="C18" s="14"/>
      <c r="D18" s="14"/>
      <c r="E18" s="14"/>
      <c r="F18" s="14"/>
      <c r="G18" s="14"/>
      <c r="H18" s="14"/>
      <c r="I18" s="14"/>
      <c r="J18" s="14"/>
      <c r="K18" s="14"/>
      <c r="L18" s="14"/>
    </row>
    <row r="19" spans="1:12">
      <c r="A19" s="14"/>
      <c r="B19" s="14"/>
      <c r="C19" s="14"/>
      <c r="D19" s="14"/>
      <c r="E19" s="14"/>
      <c r="F19" s="14"/>
      <c r="G19" s="14"/>
      <c r="H19" s="14"/>
      <c r="I19" s="14"/>
      <c r="J19" s="14"/>
      <c r="K19" s="14"/>
      <c r="L19" s="14"/>
    </row>
    <row r="20" spans="1:12">
      <c r="A20" s="14"/>
      <c r="B20" s="14"/>
      <c r="C20" s="14"/>
      <c r="D20" s="14"/>
      <c r="E20" s="14"/>
      <c r="F20" s="14"/>
      <c r="G20" s="14"/>
      <c r="H20" s="14"/>
      <c r="I20" s="14"/>
      <c r="J20" s="14"/>
      <c r="K20" s="14"/>
      <c r="L20" s="14"/>
    </row>
    <row r="21" spans="1:12" ht="21">
      <c r="A21" s="67"/>
      <c r="B21" s="14"/>
      <c r="C21" s="14"/>
      <c r="D21" s="14"/>
      <c r="E21" s="14"/>
      <c r="F21" s="14"/>
      <c r="G21" s="14"/>
      <c r="H21" s="14"/>
      <c r="I21" s="14"/>
      <c r="J21" s="14"/>
      <c r="K21" s="14"/>
      <c r="L21" s="14"/>
    </row>
    <row r="22" spans="1:12">
      <c r="A22" s="14"/>
      <c r="B22" s="207"/>
      <c r="C22" s="207"/>
      <c r="D22" s="207"/>
      <c r="E22" s="207"/>
      <c r="F22" s="207"/>
      <c r="G22" s="207"/>
      <c r="H22" s="207"/>
      <c r="I22" s="207"/>
      <c r="J22" s="207"/>
      <c r="K22" s="207"/>
      <c r="L22" s="207"/>
    </row>
  </sheetData>
  <sheetProtection sheet="1" objects="1" scenarios="1"/>
  <mergeCells count="2">
    <mergeCell ref="B22:L22"/>
    <mergeCell ref="B4:C4"/>
  </mergeCells>
  <hyperlinks>
    <hyperlink ref="B8" r:id="rId1" xr:uid="{B498E0C5-DCCF-564C-A01D-FAE57CFDF945}"/>
    <hyperlink ref="B9" r:id="rId2" xr:uid="{1C18D70C-4A57-074C-8DD7-8EC26040BBA1}"/>
    <hyperlink ref="B10" r:id="rId3" xr:uid="{9397DC86-CFD4-C14B-A960-38F9D95FCAA9}"/>
    <hyperlink ref="B11" r:id="rId4" display="Replacement housing webinar" xr:uid="{7AFAADC6-FC04-D94F-ABCC-734BA4F017E6}"/>
    <hyperlink ref="B12" r:id="rId5" xr:uid="{A2E9855D-F02A-0B42-AD8A-C98105AA0044}"/>
    <hyperlink ref="B13" r:id="rId6" xr:uid="{0C43A771-A5B5-724A-B625-A321792F9351}"/>
    <hyperlink ref="B14" r:id="rId7" xr:uid="{B55E13EE-0B16-2749-8FBA-60161FF88077}"/>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DDAED76F72E91499DA2BAE144A033D8" ma:contentTypeVersion="13" ma:contentTypeDescription="Create a new document." ma:contentTypeScope="" ma:versionID="2d06e3683c322eeec5cfffb5a9abf7f4">
  <xsd:schema xmlns:xsd="http://www.w3.org/2001/XMLSchema" xmlns:xs="http://www.w3.org/2001/XMLSchema" xmlns:p="http://schemas.microsoft.com/office/2006/metadata/properties" xmlns:ns2="110aae70-5e75-4e82-a163-f68d5251b757" xmlns:ns3="426905ed-eb60-4dee-bae3-1eb4ee598505" targetNamespace="http://schemas.microsoft.com/office/2006/metadata/properties" ma:root="true" ma:fieldsID="8a64bf7f5c614ab601de81bda93f8756" ns2:_="" ns3:_="">
    <xsd:import namespace="110aae70-5e75-4e82-a163-f68d5251b757"/>
    <xsd:import namespace="426905ed-eb60-4dee-bae3-1eb4ee59850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MediaServiceBillingMetadata" minOccurs="0"/>
                <xsd:element ref="ns2:lcf76f155ced4ddcb4097134ff3c332f" minOccurs="0"/>
                <xsd:element ref="ns3:TaxCatchAll" minOccurs="0"/>
                <xsd:element ref="ns2:MediaServiceLocatio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10aae70-5e75-4e82-a163-f68d5251b75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BillingMetadata" ma:index="15" nillable="true" ma:displayName="MediaServiceBillingMetadata" ma:hidden="true" ma:internalName="MediaServiceBillingMetadata" ma:readOnly="true">
      <xsd:simpleType>
        <xsd:restriction base="dms:Note"/>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dcd0cb3f-5946-44d7-9d7b-f1ee894f69bf" ma:termSetId="09814cd3-568e-fe90-9814-8d621ff8fb84" ma:anchorId="fba54fb3-c3e1-fe81-a776-ca4b69148c4d" ma:open="true" ma:isKeyword="false">
      <xsd:complexType>
        <xsd:sequence>
          <xsd:element ref="pc:Terms" minOccurs="0" maxOccurs="1"/>
        </xsd:sequence>
      </xsd:complexType>
    </xsd:element>
    <xsd:element name="MediaServiceLocation" ma:index="19" nillable="true" ma:displayName="Location" ma:indexed="true" ma:internalName="MediaServiceLocatio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26905ed-eb60-4dee-bae3-1eb4ee598505"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b414e46b-3444-4573-b909-88614f747180}" ma:internalName="TaxCatchAll" ma:showField="CatchAllData" ma:web="426905ed-eb60-4dee-bae3-1eb4ee59850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10aae70-5e75-4e82-a163-f68d5251b757">
      <Terms xmlns="http://schemas.microsoft.com/office/infopath/2007/PartnerControls"/>
    </lcf76f155ced4ddcb4097134ff3c332f>
    <TaxCatchAll xmlns="426905ed-eb60-4dee-bae3-1eb4ee598505" xsi:nil="true"/>
  </documentManagement>
</p:properties>
</file>

<file path=customXml/itemProps1.xml><?xml version="1.0" encoding="utf-8"?>
<ds:datastoreItem xmlns:ds="http://schemas.openxmlformats.org/officeDocument/2006/customXml" ds:itemID="{B906C93F-5CC6-4FFB-971D-8D49BFD0D55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10aae70-5e75-4e82-a163-f68d5251b757"/>
    <ds:schemaRef ds:uri="426905ed-eb60-4dee-bae3-1eb4ee5985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8B95471-53D9-4D1B-888D-37EE94691CC3}">
  <ds:schemaRefs>
    <ds:schemaRef ds:uri="http://schemas.microsoft.com/sharepoint/v3/contenttype/forms"/>
  </ds:schemaRefs>
</ds:datastoreItem>
</file>

<file path=customXml/itemProps3.xml><?xml version="1.0" encoding="utf-8"?>
<ds:datastoreItem xmlns:ds="http://schemas.openxmlformats.org/officeDocument/2006/customXml" ds:itemID="{73438483-874A-41A6-891B-11761BBB3909}">
  <ds:schemaRefs>
    <ds:schemaRef ds:uri="http://schemas.microsoft.com/office/2006/documentManagement/types"/>
    <ds:schemaRef ds:uri="http://purl.org/dc/terms/"/>
    <ds:schemaRef ds:uri="http://purl.org/dc/elements/1.1/"/>
    <ds:schemaRef ds:uri="http://www.w3.org/XML/1998/namespace"/>
    <ds:schemaRef ds:uri="http://purl.org/dc/dcmitype/"/>
    <ds:schemaRef ds:uri="http://schemas.microsoft.com/office/infopath/2007/PartnerControls"/>
    <ds:schemaRef ds:uri="http://schemas.openxmlformats.org/package/2006/metadata/core-properties"/>
    <ds:schemaRef ds:uri="426905ed-eb60-4dee-bae3-1eb4ee598505"/>
    <ds:schemaRef ds:uri="110aae70-5e75-4e82-a163-f68d5251b757"/>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1. START HERE (Instructions)</vt:lpstr>
      <vt:lpstr>2. Update CHAS data</vt:lpstr>
      <vt:lpstr>3. Add Tenant Data</vt:lpstr>
      <vt:lpstr>4. View Guidance</vt:lpstr>
      <vt:lpstr>Assumptions</vt:lpstr>
      <vt:lpstr>Resources</vt:lpstr>
      <vt:lpstr>'4. View Guidance'!Print_Area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Rick Jacobus</dc:creator>
  <cp:keywords/>
  <dc:description/>
  <cp:lastModifiedBy>Clair McDevitt</cp:lastModifiedBy>
  <cp:revision/>
  <dcterms:created xsi:type="dcterms:W3CDTF">2022-02-07T21:32:28Z</dcterms:created>
  <dcterms:modified xsi:type="dcterms:W3CDTF">2026-07-01T16:43:52Z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0x0101004DDAED76F72E91499DA2BAE144A033D8</vt:lpwstr>
  </property>
  <property fmtid="{D5CDD505-2E9C-101B-9397-08002B2CF9AE}" pid="3" name="MediaServiceImageTags">
    <vt:lpwstr/>
  </property>
</Properties>
</file>