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12"/>
  <workbookPr defaultThemeVersion="166925"/>
  <mc:AlternateContent xmlns:mc="http://schemas.openxmlformats.org/markup-compatibility/2006">
    <mc:Choice Requires="x15">
      <x15ac:absPath xmlns:x15ac="http://schemas.microsoft.com/office/spreadsheetml/2010/11/ac" url="https://api.box.com/wopi/files/1803690275151/WOPIServiceId_TP_BOX_2/WOPIUserId_-/"/>
    </mc:Choice>
  </mc:AlternateContent>
  <xr:revisionPtr revIDLastSave="79" documentId="13_ncr:1_{F708144D-1A2B-4D5B-AFA8-FD164584B940}" xr6:coauthVersionLast="47" xr6:coauthVersionMax="47" xr10:uidLastSave="{B54C61FD-97F0-419E-BFB0-D209E7DEB6EB}"/>
  <workbookProtection workbookAlgorithmName="SHA-512" workbookHashValue="R/6zo08RddOpcQ1A+5ixGtkkPr468/G9xEvsX3e/OBc3ImWV5F72tbX9ghux3i8owm1NGT1Bs7ihkPiMd4+vpA==" workbookSaltValue="Valh8GpdqCuQQ8ny4RwMQg==" workbookSpinCount="100000" lockStructure="1"/>
  <bookViews>
    <workbookView xWindow="-110" yWindow="-110" windowWidth="22780" windowHeight="14660" firstSheet="2" xr2:uid="{87DA9569-4927-3D41-9E86-C5A828E72C46}"/>
  </bookViews>
  <sheets>
    <sheet name="READ ME" sheetId="4" r:id="rId1"/>
    <sheet name="Rental" sheetId="1" r:id="rId2"/>
    <sheet name="EXAMPLE-Rental" sheetId="3" r:id="rId3"/>
    <sheet name="Ownership" sheetId="2" r:id="rId4"/>
    <sheet name="EXAMPLE-Ownership"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7" i="5" l="1"/>
  <c r="K47" i="2"/>
  <c r="K47" i="3"/>
  <c r="K47" i="1"/>
  <c r="B42" i="1"/>
  <c r="D34" i="1"/>
  <c r="D52" i="5"/>
  <c r="E44" i="5" s="1"/>
  <c r="F47" i="5"/>
  <c r="F46" i="5"/>
  <c r="F45" i="5"/>
  <c r="K44" i="5"/>
  <c r="J44" i="5"/>
  <c r="F44" i="5"/>
  <c r="K43" i="5"/>
  <c r="J43" i="5"/>
  <c r="F43" i="5"/>
  <c r="K42" i="5"/>
  <c r="J42" i="5"/>
  <c r="F42" i="5"/>
  <c r="K41" i="5"/>
  <c r="J41" i="5"/>
  <c r="J39" i="5"/>
  <c r="B39" i="5"/>
  <c r="D35" i="5"/>
  <c r="K33" i="5"/>
  <c r="E43" i="5" l="1"/>
  <c r="G43" i="5" s="1"/>
  <c r="E45" i="5"/>
  <c r="G45" i="5" s="1"/>
  <c r="L42" i="5" s="1"/>
  <c r="M42" i="5" s="1"/>
  <c r="E46" i="5"/>
  <c r="G46" i="5" s="1"/>
  <c r="L43" i="5" s="1"/>
  <c r="M43" i="5" s="1"/>
  <c r="E47" i="5"/>
  <c r="G47" i="5" s="1"/>
  <c r="E42" i="5"/>
  <c r="G42" i="5" s="1"/>
  <c r="G44" i="5"/>
  <c r="D52" i="3"/>
  <c r="E47" i="3" s="1"/>
  <c r="F47" i="3"/>
  <c r="F46" i="3"/>
  <c r="E46" i="3"/>
  <c r="F45" i="3"/>
  <c r="K44" i="3"/>
  <c r="J44" i="3"/>
  <c r="F44" i="3"/>
  <c r="E44" i="3"/>
  <c r="K43" i="3"/>
  <c r="J43" i="3"/>
  <c r="F43" i="3"/>
  <c r="E43" i="3"/>
  <c r="K42" i="3"/>
  <c r="J42" i="3"/>
  <c r="F42" i="3"/>
  <c r="E42" i="3"/>
  <c r="K41" i="3"/>
  <c r="J41" i="3"/>
  <c r="J39" i="3"/>
  <c r="B39" i="3"/>
  <c r="K33" i="3"/>
  <c r="D33" i="3"/>
  <c r="D52" i="2"/>
  <c r="E45" i="2" s="1"/>
  <c r="F47" i="2"/>
  <c r="F46" i="2"/>
  <c r="F45" i="2"/>
  <c r="K44" i="2"/>
  <c r="J44" i="2"/>
  <c r="F44" i="2"/>
  <c r="K43" i="2"/>
  <c r="J43" i="2"/>
  <c r="F43" i="2"/>
  <c r="K42" i="2"/>
  <c r="J42" i="2"/>
  <c r="F42" i="2"/>
  <c r="K41" i="2"/>
  <c r="J41" i="2"/>
  <c r="J39" i="2"/>
  <c r="B39" i="2"/>
  <c r="J43" i="1"/>
  <c r="K43" i="1"/>
  <c r="J44" i="1"/>
  <c r="K44" i="1"/>
  <c r="K41" i="1"/>
  <c r="J41" i="1"/>
  <c r="K42" i="1"/>
  <c r="J42" i="1"/>
  <c r="J39" i="1"/>
  <c r="B39" i="1"/>
  <c r="K33" i="1"/>
  <c r="F47" i="1"/>
  <c r="F46" i="1"/>
  <c r="D33" i="1"/>
  <c r="F42" i="1"/>
  <c r="F43" i="1"/>
  <c r="F45" i="1"/>
  <c r="F44" i="1"/>
  <c r="D52" i="1"/>
  <c r="E44" i="1" s="1"/>
  <c r="L44" i="5" l="1"/>
  <c r="M44" i="5" s="1"/>
  <c r="M45" i="5" s="1"/>
  <c r="K35" i="5" s="1"/>
  <c r="H47" i="5"/>
  <c r="G46" i="3"/>
  <c r="E45" i="3"/>
  <c r="B46" i="5"/>
  <c r="D34" i="5" s="1"/>
  <c r="B45" i="5"/>
  <c r="D33" i="5" s="1"/>
  <c r="B44" i="5"/>
  <c r="D32" i="5" s="1"/>
  <c r="B43" i="5"/>
  <c r="D31" i="5" s="1"/>
  <c r="B42" i="5"/>
  <c r="D30" i="5" s="1"/>
  <c r="L44" i="3"/>
  <c r="M44" i="3" s="1"/>
  <c r="G45" i="3"/>
  <c r="H45" i="3" s="1"/>
  <c r="L43" i="3"/>
  <c r="M43" i="3" s="1"/>
  <c r="G44" i="3"/>
  <c r="L42" i="3" s="1"/>
  <c r="M42" i="3" s="1"/>
  <c r="G43" i="3"/>
  <c r="G42" i="3"/>
  <c r="G47" i="3"/>
  <c r="E44" i="2"/>
  <c r="G44" i="2" s="1"/>
  <c r="E43" i="2"/>
  <c r="G43" i="2" s="1"/>
  <c r="E42" i="2"/>
  <c r="G42" i="2" s="1"/>
  <c r="E47" i="2"/>
  <c r="G47" i="2" s="1"/>
  <c r="E46" i="2"/>
  <c r="G46" i="2" s="1"/>
  <c r="E45" i="1"/>
  <c r="G45" i="1" s="1"/>
  <c r="H45" i="1" s="1"/>
  <c r="G45" i="2"/>
  <c r="L42" i="2"/>
  <c r="M42" i="2" s="1"/>
  <c r="E47" i="1"/>
  <c r="G47" i="1"/>
  <c r="E46" i="1"/>
  <c r="G46" i="1" s="1"/>
  <c r="L44" i="1" s="1"/>
  <c r="M44" i="1" s="1"/>
  <c r="E43" i="1"/>
  <c r="G43" i="1" s="1"/>
  <c r="E42" i="1"/>
  <c r="G42" i="1" s="1"/>
  <c r="G44" i="1"/>
  <c r="L42" i="1" s="1"/>
  <c r="M42" i="1" s="1"/>
  <c r="B42" i="3" l="1"/>
  <c r="D30" i="3" s="1"/>
  <c r="L44" i="2"/>
  <c r="M44" i="2" s="1"/>
  <c r="H47" i="2"/>
  <c r="B47" i="3"/>
  <c r="D35" i="3" s="1"/>
  <c r="B46" i="3"/>
  <c r="D34" i="3" s="1"/>
  <c r="B43" i="3"/>
  <c r="D31" i="3" s="1"/>
  <c r="B44" i="3"/>
  <c r="D32" i="3" s="1"/>
  <c r="M45" i="3"/>
  <c r="K35" i="3" s="1"/>
  <c r="L43" i="2"/>
  <c r="M43" i="2" s="1"/>
  <c r="L43" i="1"/>
  <c r="M43" i="1" s="1"/>
  <c r="M45" i="1" s="1"/>
  <c r="K35" i="1" s="1"/>
  <c r="D30" i="1"/>
  <c r="B43" i="1"/>
  <c r="D31" i="1" s="1"/>
  <c r="B44" i="1"/>
  <c r="D32" i="1" s="1"/>
  <c r="B46" i="1"/>
  <c r="B47" i="1"/>
  <c r="D35" i="1" s="1"/>
  <c r="M45" i="2" l="1"/>
  <c r="B46" i="2"/>
  <c r="B43" i="2"/>
  <c r="B45" i="2"/>
  <c r="B42" i="2"/>
  <c r="B44" i="2"/>
  <c r="D35" i="2"/>
  <c r="D33" i="2" l="1"/>
  <c r="D34" i="2"/>
  <c r="D31" i="2"/>
  <c r="D30" i="2"/>
  <c r="K35" i="2" l="1"/>
  <c r="D32" i="2"/>
</calcChain>
</file>

<file path=xl/sharedStrings.xml><?xml version="1.0" encoding="utf-8"?>
<sst xmlns="http://schemas.openxmlformats.org/spreadsheetml/2006/main" count="278" uniqueCount="72">
  <si>
    <t>TOC Policy</t>
  </si>
  <si>
    <t>AMI Conversion Spreadsheet</t>
  </si>
  <si>
    <t>Revised March 2025</t>
  </si>
  <si>
    <r>
      <t xml:space="preserve">This spreadsheet is intended to assist jurisdiction staff with determining whether the affordability requirements for a local inclusionary zoning policy are economically equivalent to the TOC Policy requirements (i.e., 15% of rental units affordable to 80% AMI or less, or 15% of ownership units affordable to 120% AMI or less). </t>
    </r>
    <r>
      <rPr>
        <b/>
        <sz val="14"/>
        <color theme="1"/>
        <rFont val="Calibri"/>
        <family val="2"/>
        <scheme val="minor"/>
      </rPr>
      <t xml:space="preserve">This spreadsheet does not represent legal advice. </t>
    </r>
    <r>
      <rPr>
        <sz val="14"/>
        <color theme="1"/>
        <rFont val="Calibri"/>
        <family val="2"/>
        <scheme val="minor"/>
      </rPr>
      <t xml:space="preserve">
MTC staff may also use this spreadsheet to evaluate whether local policies are compliant with TOC Policy requirements. Information provided by this spreadsheet does not guarantee a jurisdiction's compliance or lack of compliance with the TOC Policy, as the process to evaluate the compliance of a local jurisdiction's policy may involve additional research and analysis by MTC staff.
The tab titled "Rental" can be used to calculate the equivalency for inclusionary policies for rental housing, and the tab titled "EXAMPLE-Rental" provides an example for how to fill out the cells in this spreadsheet to complete the calculations. The tabs titled "Ownership" and "EXAMPLE-Ownership" provide similar information for inclusionary policies for ownership housing.</t>
    </r>
  </si>
  <si>
    <t>Income Target Conversions - Rental</t>
  </si>
  <si>
    <t>Yellow cells are user inputs</t>
  </si>
  <si>
    <t>Jurisdiction:</t>
  </si>
  <si>
    <t>Date Completed:</t>
  </si>
  <si>
    <t>Inputs</t>
  </si>
  <si>
    <t>Household Incomes</t>
  </si>
  <si>
    <t xml:space="preserve">Download the most current "Official State Income Limits" table for your county from HCD.  </t>
  </si>
  <si>
    <t>https://www.hcd.ca.gov/grants-and-funding/income-limits/state-and-federal-income-rent-and-loan-value-limits</t>
  </si>
  <si>
    <t>Enter the amounts from the 3-person household column.</t>
  </si>
  <si>
    <t>% AMI*</t>
  </si>
  <si>
    <t>3-person Income Limit</t>
  </si>
  <si>
    <t xml:space="preserve">Acutely Low </t>
  </si>
  <si>
    <t xml:space="preserve">* Incomes in HCD's State Income Limits table may not exactly match the AMI categories due to adjustments </t>
  </si>
  <si>
    <t>Extremely Low</t>
  </si>
  <si>
    <t>Very Low Income</t>
  </si>
  <si>
    <t>Low Income</t>
  </si>
  <si>
    <t>Median Income</t>
  </si>
  <si>
    <t>Moderate Income</t>
  </si>
  <si>
    <t>Typical Rent</t>
  </si>
  <si>
    <t>Look on Apartments.com or RentCafe.com or other public sites to find a typical rent for a 2-BR unit in a recently constructed building</t>
  </si>
  <si>
    <t>Typical 2-BR Rent</t>
  </si>
  <si>
    <t>Results</t>
  </si>
  <si>
    <t>Single Category</t>
  </si>
  <si>
    <t>Combination</t>
  </si>
  <si>
    <t>A requirement at one of these other income levels would be financially equivalent to 15% low income</t>
  </si>
  <si>
    <t>Input a custom mix to calculate whether it is financially equivalent to 15% low income</t>
  </si>
  <si>
    <t>Income Category</t>
  </si>
  <si>
    <t>Equivalent Requirement</t>
  </si>
  <si>
    <t>% of Units</t>
  </si>
  <si>
    <t>A</t>
  </si>
  <si>
    <t>B</t>
  </si>
  <si>
    <t>C</t>
  </si>
  <si>
    <t>Total</t>
  </si>
  <si>
    <t>Equivalent:</t>
  </si>
  <si>
    <t>Calculation</t>
  </si>
  <si>
    <t>Inclusionary Requirement</t>
  </si>
  <si>
    <t>AMI Level</t>
  </si>
  <si>
    <t>Affordable Rent</t>
  </si>
  <si>
    <t>Market Rent</t>
  </si>
  <si>
    <t>Rent Discount/Unit</t>
  </si>
  <si>
    <t xml:space="preserve">Total </t>
  </si>
  <si>
    <t>Rent Discount/unit</t>
  </si>
  <si>
    <t>Equivalent</t>
  </si>
  <si>
    <t>Affordability Standard</t>
  </si>
  <si>
    <t>Utility Allowance</t>
  </si>
  <si>
    <t>Available for rent</t>
  </si>
  <si>
    <t>Units in project</t>
  </si>
  <si>
    <t>Note: State law requires 'low income' units to have restricted rents based on 60% of AMI rather than 80%.</t>
  </si>
  <si>
    <t>Example City in San Mateo County</t>
  </si>
  <si>
    <t>Date Completed</t>
  </si>
  <si>
    <t>Look on Apartments.com or RentCafe.com or other public sites to find a typical rent for a 2 BR unit in a recently constructed building</t>
  </si>
  <si>
    <t>Typical 2-br Rent</t>
  </si>
  <si>
    <t>Income Target Conversions - Ownership</t>
  </si>
  <si>
    <t xml:space="preserve">* Incomes in HCD's State Income Limits table may not exactly match the AMI categories due to adjusements </t>
  </si>
  <si>
    <t>Typical Price</t>
  </si>
  <si>
    <t>Look on Zillow.com or other public sites to find a typical price for a 2 BR unit in a recently constructed building</t>
  </si>
  <si>
    <t>Typical 2-BR Unit Price</t>
  </si>
  <si>
    <t>A requirement at one of these other income levels would be financially equivalent to 15% moderate income</t>
  </si>
  <si>
    <t>Input a custom mix to calculate whether it is financially equivalent to 15% moderate income</t>
  </si>
  <si>
    <t>Affordable Price</t>
  </si>
  <si>
    <t>Market Price</t>
  </si>
  <si>
    <t>Price Discount</t>
  </si>
  <si>
    <t>Taxes and Insurance</t>
  </si>
  <si>
    <t>Available for Mortgage</t>
  </si>
  <si>
    <t>Interest Rate</t>
  </si>
  <si>
    <t>Downpayment</t>
  </si>
  <si>
    <t>Note: State law requires 'low income' units to have restricted prices based on 70% of AMI rather than 80%.</t>
  </si>
  <si>
    <t>Look on Zillow.com or other public sites to find a typical price for a 2-BR unit in a recently constructed building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</si>
</sst>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s>
  <fonts count="12">
    <font>
      <sz val="12"/>
      <color theme="1"/>
      <name val="Calibri"/>
      <family val="2"/>
      <scheme val="minor"/>
    </font>
    <font>
      <sz val="12"/>
      <color theme="1"/>
      <name val="Calibri"/>
      <family val="2"/>
      <scheme val="minor"/>
    </font>
    <font>
      <sz val="12"/>
      <color rgb="FFFF0000"/>
      <name val="Calibri"/>
      <family val="2"/>
      <scheme val="minor"/>
    </font>
    <font>
      <b/>
      <sz val="12"/>
      <color theme="1"/>
      <name val="Calibri"/>
      <family val="2"/>
      <scheme val="minor"/>
    </font>
    <font>
      <i/>
      <sz val="12"/>
      <color theme="1"/>
      <name val="Calibri"/>
      <family val="2"/>
      <scheme val="minor"/>
    </font>
    <font>
      <b/>
      <sz val="18"/>
      <color theme="1"/>
      <name val="Calibri"/>
      <family val="2"/>
      <scheme val="minor"/>
    </font>
    <font>
      <sz val="14"/>
      <color theme="1"/>
      <name val="Calibri"/>
      <family val="2"/>
      <scheme val="minor"/>
    </font>
    <font>
      <b/>
      <sz val="14"/>
      <color theme="1"/>
      <name val="Calibri"/>
      <family val="2"/>
      <scheme val="minor"/>
    </font>
    <font>
      <u/>
      <sz val="12"/>
      <color theme="10"/>
      <name val="Calibri"/>
      <family val="2"/>
      <scheme val="minor"/>
    </font>
    <font>
      <i/>
      <sz val="18"/>
      <color theme="1"/>
      <name val="Calibri"/>
      <family val="2"/>
      <scheme val="minor"/>
    </font>
    <font>
      <i/>
      <sz val="12"/>
      <color rgb="FF000000"/>
      <name val="Calibri"/>
      <charset val="1"/>
    </font>
    <font>
      <b/>
      <sz val="12"/>
      <color rgb="FFFF0000"/>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79998168889431442"/>
        <bgColor indexed="64"/>
      </patternFill>
    </fill>
  </fills>
  <borders count="4">
    <border>
      <left/>
      <right/>
      <top/>
      <bottom/>
      <diagonal/>
    </border>
    <border>
      <left/>
      <right/>
      <top/>
      <bottom style="thin">
        <color indexed="64"/>
      </bottom>
      <diagonal/>
    </border>
    <border>
      <left/>
      <right/>
      <top/>
      <bottom style="medium">
        <color indexed="64"/>
      </bottom>
      <diagonal/>
    </border>
    <border>
      <left/>
      <right/>
      <top/>
      <bottom style="thin">
        <color rgb="FF000000"/>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xf numFmtId="0" fontId="1" fillId="0" borderId="0"/>
  </cellStyleXfs>
  <cellXfs count="66">
    <xf numFmtId="0" fontId="0" fillId="0" borderId="0" xfId="0"/>
    <xf numFmtId="9" fontId="0" fillId="0" borderId="0" xfId="0" applyNumberFormat="1"/>
    <xf numFmtId="9" fontId="0" fillId="0" borderId="0" xfId="3" applyFont="1"/>
    <xf numFmtId="0" fontId="4" fillId="0" borderId="0" xfId="0" applyFont="1"/>
    <xf numFmtId="0" fontId="0" fillId="0" borderId="0" xfId="0" applyAlignment="1">
      <alignment horizontal="right"/>
    </xf>
    <xf numFmtId="9" fontId="3" fillId="0" borderId="0" xfId="0" applyNumberFormat="1" applyFont="1"/>
    <xf numFmtId="0" fontId="3" fillId="0" borderId="0" xfId="0" applyFont="1"/>
    <xf numFmtId="165" fontId="0" fillId="0" borderId="0" xfId="2" applyNumberFormat="1" applyFont="1"/>
    <xf numFmtId="165" fontId="3" fillId="0" borderId="0" xfId="2" applyNumberFormat="1" applyFont="1"/>
    <xf numFmtId="0" fontId="0" fillId="0" borderId="1" xfId="0" applyBorder="1"/>
    <xf numFmtId="0" fontId="5" fillId="0" borderId="0" xfId="0" applyFont="1"/>
    <xf numFmtId="0" fontId="3" fillId="2" borderId="0" xfId="0" applyFont="1" applyFill="1"/>
    <xf numFmtId="9" fontId="3" fillId="2" borderId="0" xfId="0" applyNumberFormat="1" applyFont="1" applyFill="1"/>
    <xf numFmtId="0" fontId="0" fillId="2" borderId="0" xfId="0" applyFill="1"/>
    <xf numFmtId="9" fontId="0" fillId="0" borderId="0" xfId="3" applyFont="1" applyBorder="1"/>
    <xf numFmtId="0" fontId="3" fillId="0" borderId="2" xfId="0" applyFont="1" applyBorder="1"/>
    <xf numFmtId="0" fontId="0" fillId="0" borderId="2" xfId="0" applyBorder="1"/>
    <xf numFmtId="44" fontId="0" fillId="0" borderId="0" xfId="0" applyNumberFormat="1"/>
    <xf numFmtId="8" fontId="0" fillId="0" borderId="0" xfId="0" applyNumberFormat="1"/>
    <xf numFmtId="165" fontId="1" fillId="0" borderId="0" xfId="2" applyNumberFormat="1" applyFont="1"/>
    <xf numFmtId="0" fontId="3" fillId="0" borderId="0" xfId="0" applyFont="1" applyAlignment="1">
      <alignment horizontal="left"/>
    </xf>
    <xf numFmtId="0" fontId="2" fillId="0" borderId="0" xfId="0" applyFont="1"/>
    <xf numFmtId="0" fontId="3" fillId="3" borderId="0" xfId="0" applyFont="1" applyFill="1"/>
    <xf numFmtId="9" fontId="3" fillId="3" borderId="0" xfId="0" applyNumberFormat="1" applyFont="1" applyFill="1"/>
    <xf numFmtId="9" fontId="1" fillId="0" borderId="0" xfId="3" applyFont="1" applyBorder="1"/>
    <xf numFmtId="0" fontId="8" fillId="0" borderId="0" xfId="4" applyProtection="1"/>
    <xf numFmtId="9" fontId="0" fillId="0" borderId="0" xfId="3" applyFont="1" applyProtection="1"/>
    <xf numFmtId="9" fontId="0" fillId="0" borderId="0" xfId="3" applyFont="1" applyBorder="1" applyProtection="1"/>
    <xf numFmtId="165" fontId="0" fillId="0" borderId="0" xfId="2" applyNumberFormat="1" applyFont="1" applyProtection="1"/>
    <xf numFmtId="165" fontId="3" fillId="0" borderId="0" xfId="2" applyNumberFormat="1" applyFont="1" applyProtection="1"/>
    <xf numFmtId="0" fontId="3" fillId="0" borderId="0" xfId="0" applyFont="1" applyAlignment="1">
      <alignment horizontal="right"/>
    </xf>
    <xf numFmtId="166" fontId="0" fillId="0" borderId="0" xfId="3" applyNumberFormat="1" applyFont="1" applyProtection="1"/>
    <xf numFmtId="166" fontId="0" fillId="0" borderId="0" xfId="3" applyNumberFormat="1" applyFont="1"/>
    <xf numFmtId="0" fontId="0" fillId="0" borderId="0" xfId="0" applyBorder="1"/>
    <xf numFmtId="0" fontId="9" fillId="4" borderId="0" xfId="5" applyFont="1" applyFill="1" applyBorder="1"/>
    <xf numFmtId="0" fontId="1" fillId="4" borderId="0" xfId="5" applyFill="1" applyBorder="1"/>
    <xf numFmtId="0" fontId="5" fillId="4" borderId="0" xfId="5" applyFont="1" applyFill="1" applyBorder="1"/>
    <xf numFmtId="0" fontId="4" fillId="4" borderId="0" xfId="5" applyFont="1" applyFill="1" applyBorder="1" applyAlignment="1">
      <alignment horizontal="right"/>
    </xf>
    <xf numFmtId="0" fontId="0" fillId="4" borderId="0" xfId="0" applyFill="1" applyBorder="1"/>
    <xf numFmtId="0" fontId="6" fillId="4" borderId="0" xfId="0" applyFont="1" applyFill="1" applyBorder="1" applyAlignment="1">
      <alignment vertical="top" wrapText="1"/>
    </xf>
    <xf numFmtId="0" fontId="5" fillId="4" borderId="3" xfId="5" applyFont="1" applyFill="1" applyBorder="1"/>
    <xf numFmtId="0" fontId="1" fillId="4" borderId="3" xfId="5" applyFill="1" applyBorder="1"/>
    <xf numFmtId="0" fontId="10" fillId="0" borderId="3" xfId="0" applyFont="1" applyBorder="1" applyAlignment="1">
      <alignment horizontal="right"/>
    </xf>
    <xf numFmtId="0" fontId="0" fillId="5" borderId="0" xfId="0" applyFill="1" applyProtection="1">
      <protection locked="0"/>
    </xf>
    <xf numFmtId="165" fontId="0" fillId="5" borderId="0" xfId="2" applyNumberFormat="1" applyFont="1" applyFill="1" applyProtection="1">
      <protection locked="0"/>
    </xf>
    <xf numFmtId="166" fontId="0" fillId="5" borderId="0" xfId="0" applyNumberFormat="1" applyFill="1" applyProtection="1">
      <protection locked="0"/>
    </xf>
    <xf numFmtId="0" fontId="0" fillId="5" borderId="1" xfId="0" applyFill="1" applyBorder="1" applyProtection="1">
      <protection locked="0"/>
    </xf>
    <xf numFmtId="166" fontId="0" fillId="5" borderId="1" xfId="0" applyNumberFormat="1" applyFill="1" applyBorder="1" applyProtection="1">
      <protection locked="0"/>
    </xf>
    <xf numFmtId="0" fontId="0" fillId="5" borderId="0" xfId="0" applyFill="1"/>
    <xf numFmtId="14" fontId="0" fillId="5" borderId="0" xfId="0" applyNumberFormat="1" applyFill="1"/>
    <xf numFmtId="164" fontId="0" fillId="5" borderId="0" xfId="1" applyNumberFormat="1" applyFont="1" applyFill="1"/>
    <xf numFmtId="0" fontId="3" fillId="0" borderId="0" xfId="0" applyFont="1" applyFill="1" applyAlignment="1">
      <alignment horizontal="right"/>
    </xf>
    <xf numFmtId="0" fontId="0" fillId="0" borderId="0" xfId="0" applyFill="1"/>
    <xf numFmtId="9" fontId="0" fillId="5" borderId="0" xfId="0" applyNumberFormat="1" applyFill="1"/>
    <xf numFmtId="0" fontId="0" fillId="5" borderId="1" xfId="0" applyFill="1" applyBorder="1"/>
    <xf numFmtId="9" fontId="0" fillId="5" borderId="1" xfId="0" applyNumberFormat="1" applyFill="1" applyBorder="1"/>
    <xf numFmtId="165" fontId="0" fillId="5" borderId="0" xfId="2" applyNumberFormat="1" applyFont="1" applyFill="1"/>
    <xf numFmtId="166" fontId="0" fillId="5" borderId="0" xfId="0" applyNumberFormat="1" applyFill="1"/>
    <xf numFmtId="166" fontId="0" fillId="5" borderId="1" xfId="0" applyNumberFormat="1" applyFill="1" applyBorder="1"/>
    <xf numFmtId="0" fontId="3" fillId="5" borderId="0" xfId="0" applyFont="1" applyFill="1" applyAlignment="1">
      <alignment horizontal="center" vertical="center" wrapText="1"/>
    </xf>
    <xf numFmtId="0" fontId="3" fillId="5" borderId="0" xfId="0" applyFont="1" applyFill="1" applyBorder="1" applyAlignment="1">
      <alignment horizontal="center" vertical="center" wrapText="1"/>
    </xf>
    <xf numFmtId="0" fontId="0" fillId="5" borderId="0" xfId="0" applyFill="1" applyBorder="1"/>
    <xf numFmtId="0" fontId="0" fillId="0" borderId="0" xfId="0" applyBorder="1" applyAlignment="1">
      <alignment horizontal="right"/>
    </xf>
    <xf numFmtId="14" fontId="0" fillId="5" borderId="0" xfId="0" applyNumberFormat="1" applyFill="1" applyBorder="1"/>
    <xf numFmtId="0" fontId="11" fillId="0" borderId="0" xfId="0" applyFont="1" applyFill="1" applyBorder="1" applyAlignment="1">
      <alignment horizontal="right"/>
    </xf>
    <xf numFmtId="0" fontId="0" fillId="0" borderId="0" xfId="0" applyFill="1" applyBorder="1"/>
  </cellXfs>
  <cellStyles count="6">
    <cellStyle name="Comma" xfId="1" builtinId="3"/>
    <cellStyle name="Currency" xfId="2" builtinId="4"/>
    <cellStyle name="Hyperlink" xfId="4" builtinId="8"/>
    <cellStyle name="Normal" xfId="0" builtinId="0"/>
    <cellStyle name="Normal 2" xfId="5" xr:uid="{C545568E-7D0B-405F-BBFF-4AF59D944D6E}"/>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295275</xdr:colOff>
      <xdr:row>2</xdr:row>
      <xdr:rowOff>0</xdr:rowOff>
    </xdr:from>
    <xdr:to>
      <xdr:col>13</xdr:col>
      <xdr:colOff>669925</xdr:colOff>
      <xdr:row>4</xdr:row>
      <xdr:rowOff>317500</xdr:rowOff>
    </xdr:to>
    <xdr:pic>
      <xdr:nvPicPr>
        <xdr:cNvPr id="2" name="Picture 1">
          <a:extLst>
            <a:ext uri="{FF2B5EF4-FFF2-40B4-BE49-F238E27FC236}">
              <a16:creationId xmlns:a16="http://schemas.microsoft.com/office/drawing/2014/main" id="{23275044-7756-433D-A980-00079D06183D}"/>
            </a:ext>
          </a:extLst>
        </xdr:cNvPr>
        <xdr:cNvPicPr>
          <a:picLocks noChangeAspect="1"/>
        </xdr:cNvPicPr>
      </xdr:nvPicPr>
      <xdr:blipFill>
        <a:blip xmlns:r="http://schemas.openxmlformats.org/officeDocument/2006/relationships" r:embed="rId1"/>
        <a:stretch>
          <a:fillRect/>
        </a:stretch>
      </xdr:blipFill>
      <xdr:spPr>
        <a:xfrm>
          <a:off x="7153275" y="0"/>
          <a:ext cx="2432050" cy="9080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hcd.ca.gov/grants-and-funding/income-limits/state-and-federal-income-rent-and-loan-value-limits"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hcd.ca.gov/grants-and-funding/income-limits/state-and-federal-income-rent-and-loan-value-limits"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hcd.ca.gov/grants-and-funding/income-limits/state-and-federal-income-rent-and-loan-value-limits"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hcd.ca.gov/grants-and-funding/income-limits/state-and-federal-income-rent-and-loan-value-limi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0BFCE-6589-403D-BDC7-5367EFD1943C}">
  <dimension ref="B3:N23"/>
  <sheetViews>
    <sheetView tabSelected="1" workbookViewId="0">
      <selection activeCell="T14" sqref="T14"/>
    </sheetView>
  </sheetViews>
  <sheetFormatPr defaultRowHeight="15.75" customHeight="1"/>
  <cols>
    <col min="1" max="16384" width="9" style="38"/>
  </cols>
  <sheetData>
    <row r="3" spans="2:14" ht="23.25">
      <c r="B3" s="34"/>
      <c r="C3" s="35"/>
      <c r="D3" s="35"/>
      <c r="E3" s="35"/>
      <c r="F3" s="35"/>
      <c r="G3" s="35"/>
      <c r="H3" s="35"/>
      <c r="I3" s="35"/>
      <c r="J3" s="35"/>
      <c r="K3" s="35"/>
      <c r="L3" s="35"/>
      <c r="M3" s="35"/>
      <c r="N3" s="35"/>
    </row>
    <row r="4" spans="2:14" ht="23.25">
      <c r="B4" s="34" t="s">
        <v>0</v>
      </c>
      <c r="C4" s="35"/>
      <c r="D4" s="35"/>
      <c r="E4" s="35"/>
      <c r="F4" s="35"/>
      <c r="G4" s="35"/>
      <c r="H4" s="35"/>
      <c r="I4" s="35"/>
      <c r="J4" s="35"/>
      <c r="K4" s="35"/>
      <c r="L4" s="35"/>
      <c r="M4" s="35"/>
      <c r="N4" s="35"/>
    </row>
    <row r="5" spans="2:14" ht="33.75" customHeight="1">
      <c r="B5" s="36" t="s">
        <v>1</v>
      </c>
      <c r="C5" s="35"/>
      <c r="D5" s="35"/>
      <c r="E5" s="35"/>
      <c r="F5" s="35"/>
      <c r="G5" s="35"/>
      <c r="H5" s="35"/>
      <c r="I5" s="35"/>
      <c r="J5" s="35"/>
      <c r="K5" s="35"/>
      <c r="L5" s="35"/>
      <c r="M5" s="35"/>
      <c r="N5" s="37"/>
    </row>
    <row r="6" spans="2:14" ht="33.75" customHeight="1">
      <c r="B6" s="40"/>
      <c r="C6" s="41"/>
      <c r="D6" s="41"/>
      <c r="E6" s="41"/>
      <c r="F6" s="41"/>
      <c r="G6" s="41"/>
      <c r="H6" s="41"/>
      <c r="I6" s="41"/>
      <c r="J6" s="41"/>
      <c r="K6" s="41"/>
      <c r="L6" s="41"/>
      <c r="M6" s="41"/>
      <c r="N6" s="42" t="s">
        <v>2</v>
      </c>
    </row>
    <row r="7" spans="2:14" ht="22.5" customHeight="1">
      <c r="B7" s="35"/>
      <c r="C7" s="35"/>
      <c r="D7" s="35"/>
      <c r="E7" s="35"/>
      <c r="F7" s="35"/>
      <c r="G7" s="35"/>
      <c r="H7" s="35"/>
      <c r="I7" s="35"/>
      <c r="J7" s="35"/>
      <c r="K7" s="35"/>
      <c r="L7" s="35"/>
      <c r="M7" s="35"/>
      <c r="N7" s="37"/>
    </row>
    <row r="8" spans="2:14" ht="15.6" customHeight="1">
      <c r="B8" s="39" t="s">
        <v>3</v>
      </c>
      <c r="C8" s="39"/>
      <c r="D8" s="39"/>
      <c r="E8" s="39"/>
      <c r="F8" s="39"/>
      <c r="G8" s="39"/>
      <c r="H8" s="39"/>
      <c r="I8" s="39"/>
      <c r="J8" s="39"/>
      <c r="K8" s="39"/>
      <c r="L8" s="39"/>
      <c r="M8" s="39"/>
      <c r="N8" s="39"/>
    </row>
    <row r="9" spans="2:14" ht="15.6" customHeight="1">
      <c r="B9" s="39"/>
      <c r="C9" s="39"/>
      <c r="D9" s="39"/>
      <c r="E9" s="39"/>
      <c r="F9" s="39"/>
      <c r="G9" s="39"/>
      <c r="H9" s="39"/>
      <c r="I9" s="39"/>
      <c r="J9" s="39"/>
      <c r="K9" s="39"/>
      <c r="L9" s="39"/>
      <c r="M9" s="39"/>
      <c r="N9" s="39"/>
    </row>
    <row r="10" spans="2:14" ht="15.6" customHeight="1">
      <c r="B10" s="39"/>
      <c r="C10" s="39"/>
      <c r="D10" s="39"/>
      <c r="E10" s="39"/>
      <c r="F10" s="39"/>
      <c r="G10" s="39"/>
      <c r="H10" s="39"/>
      <c r="I10" s="39"/>
      <c r="J10" s="39"/>
      <c r="K10" s="39"/>
      <c r="L10" s="39"/>
      <c r="M10" s="39"/>
      <c r="N10" s="39"/>
    </row>
    <row r="11" spans="2:14" ht="15.6" customHeight="1">
      <c r="B11" s="39"/>
      <c r="C11" s="39"/>
      <c r="D11" s="39"/>
      <c r="E11" s="39"/>
      <c r="F11" s="39"/>
      <c r="G11" s="39"/>
      <c r="H11" s="39"/>
      <c r="I11" s="39"/>
      <c r="J11" s="39"/>
      <c r="K11" s="39"/>
      <c r="L11" s="39"/>
      <c r="M11" s="39"/>
      <c r="N11" s="39"/>
    </row>
    <row r="12" spans="2:14" ht="15.6" customHeight="1">
      <c r="B12" s="39"/>
      <c r="C12" s="39"/>
      <c r="D12" s="39"/>
      <c r="E12" s="39"/>
      <c r="F12" s="39"/>
      <c r="G12" s="39"/>
      <c r="H12" s="39"/>
      <c r="I12" s="39"/>
      <c r="J12" s="39"/>
      <c r="K12" s="39"/>
      <c r="L12" s="39"/>
      <c r="M12" s="39"/>
      <c r="N12" s="39"/>
    </row>
    <row r="13" spans="2:14" ht="15.6" customHeight="1">
      <c r="B13" s="39"/>
      <c r="C13" s="39"/>
      <c r="D13" s="39"/>
      <c r="E13" s="39"/>
      <c r="F13" s="39"/>
      <c r="G13" s="39"/>
      <c r="H13" s="39"/>
      <c r="I13" s="39"/>
      <c r="J13" s="39"/>
      <c r="K13" s="39"/>
      <c r="L13" s="39"/>
      <c r="M13" s="39"/>
      <c r="N13" s="39"/>
    </row>
    <row r="14" spans="2:14" ht="15.6" customHeight="1">
      <c r="B14" s="39"/>
      <c r="C14" s="39"/>
      <c r="D14" s="39"/>
      <c r="E14" s="39"/>
      <c r="F14" s="39"/>
      <c r="G14" s="39"/>
      <c r="H14" s="39"/>
      <c r="I14" s="39"/>
      <c r="J14" s="39"/>
      <c r="K14" s="39"/>
      <c r="L14" s="39"/>
      <c r="M14" s="39"/>
      <c r="N14" s="39"/>
    </row>
    <row r="15" spans="2:14" ht="15.6" customHeight="1">
      <c r="B15" s="39"/>
      <c r="C15" s="39"/>
      <c r="D15" s="39"/>
      <c r="E15" s="39"/>
      <c r="F15" s="39"/>
      <c r="G15" s="39"/>
      <c r="H15" s="39"/>
      <c r="I15" s="39"/>
      <c r="J15" s="39"/>
      <c r="K15" s="39"/>
      <c r="L15" s="39"/>
      <c r="M15" s="39"/>
      <c r="N15" s="39"/>
    </row>
    <row r="16" spans="2:14" ht="15.6" customHeight="1">
      <c r="B16" s="39"/>
      <c r="C16" s="39"/>
      <c r="D16" s="39"/>
      <c r="E16" s="39"/>
      <c r="F16" s="39"/>
      <c r="G16" s="39"/>
      <c r="H16" s="39"/>
      <c r="I16" s="39"/>
      <c r="J16" s="39"/>
      <c r="K16" s="39"/>
      <c r="L16" s="39"/>
      <c r="M16" s="39"/>
      <c r="N16" s="39"/>
    </row>
    <row r="17" spans="2:14" ht="15.6" customHeight="1">
      <c r="B17" s="39"/>
      <c r="C17" s="39"/>
      <c r="D17" s="39"/>
      <c r="E17" s="39"/>
      <c r="F17" s="39"/>
      <c r="G17" s="39"/>
      <c r="H17" s="39"/>
      <c r="I17" s="39"/>
      <c r="J17" s="39"/>
      <c r="K17" s="39"/>
      <c r="L17" s="39"/>
      <c r="M17" s="39"/>
      <c r="N17" s="39"/>
    </row>
    <row r="18" spans="2:14" ht="15.6" customHeight="1">
      <c r="B18" s="39"/>
      <c r="C18" s="39"/>
      <c r="D18" s="39"/>
      <c r="E18" s="39"/>
      <c r="F18" s="39"/>
      <c r="G18" s="39"/>
      <c r="H18" s="39"/>
      <c r="I18" s="39"/>
      <c r="J18" s="39"/>
      <c r="K18" s="39"/>
      <c r="L18" s="39"/>
      <c r="M18" s="39"/>
      <c r="N18" s="39"/>
    </row>
    <row r="19" spans="2:14" ht="15.6" customHeight="1">
      <c r="B19" s="39"/>
      <c r="C19" s="39"/>
      <c r="D19" s="39"/>
      <c r="E19" s="39"/>
      <c r="F19" s="39"/>
      <c r="G19" s="39"/>
      <c r="H19" s="39"/>
      <c r="I19" s="39"/>
      <c r="J19" s="39"/>
      <c r="K19" s="39"/>
      <c r="L19" s="39"/>
      <c r="M19" s="39"/>
      <c r="N19" s="39"/>
    </row>
    <row r="20" spans="2:14" ht="15.6" customHeight="1">
      <c r="B20" s="39"/>
      <c r="C20" s="39"/>
      <c r="D20" s="39"/>
      <c r="E20" s="39"/>
      <c r="F20" s="39"/>
      <c r="G20" s="39"/>
      <c r="H20" s="39"/>
      <c r="I20" s="39"/>
      <c r="J20" s="39"/>
      <c r="K20" s="39"/>
      <c r="L20" s="39"/>
      <c r="M20" s="39"/>
      <c r="N20" s="39"/>
    </row>
    <row r="21" spans="2:14" ht="15.6" customHeight="1">
      <c r="B21" s="39"/>
      <c r="C21" s="39"/>
      <c r="D21" s="39"/>
      <c r="E21" s="39"/>
      <c r="F21" s="39"/>
      <c r="G21" s="39"/>
      <c r="H21" s="39"/>
      <c r="I21" s="39"/>
      <c r="J21" s="39"/>
      <c r="K21" s="39"/>
      <c r="L21" s="39"/>
      <c r="M21" s="39"/>
      <c r="N21" s="39"/>
    </row>
    <row r="22" spans="2:14" ht="15.6" customHeight="1">
      <c r="B22" s="39"/>
      <c r="C22" s="39"/>
      <c r="D22" s="39"/>
      <c r="E22" s="39"/>
      <c r="F22" s="39"/>
      <c r="G22" s="39"/>
      <c r="H22" s="39"/>
      <c r="I22" s="39"/>
      <c r="J22" s="39"/>
      <c r="K22" s="39"/>
      <c r="L22" s="39"/>
      <c r="M22" s="39"/>
      <c r="N22" s="39"/>
    </row>
    <row r="23" spans="2:14" ht="15.6" customHeight="1">
      <c r="B23" s="39"/>
      <c r="C23" s="39"/>
      <c r="D23" s="39"/>
      <c r="E23" s="39"/>
      <c r="F23" s="39"/>
      <c r="G23" s="39"/>
      <c r="H23" s="39"/>
      <c r="I23" s="39"/>
      <c r="J23" s="39"/>
      <c r="K23" s="39"/>
      <c r="L23" s="39"/>
      <c r="M23" s="39"/>
      <c r="N23" s="39"/>
    </row>
  </sheetData>
  <sheetProtection algorithmName="SHA-512" hashValue="0K3fXULZBsUro0PblPgzaZ/coDdWoV2jQG7+uDT+LOgEqli7Gs68UwIvPuW3nLvhxUe12hc8DCvUWordKRwAKg==" saltValue="FzYfLcWSwCXGqBFNUhtmaw==" spinCount="100000" sheet="1" objects="1" scenarios="1"/>
  <mergeCells count="1">
    <mergeCell ref="B8:N2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26BA4-C97E-BD42-A93A-97C6C925DF0B}">
  <sheetPr>
    <pageSetUpPr fitToPage="1"/>
  </sheetPr>
  <dimension ref="A1:O55"/>
  <sheetViews>
    <sheetView workbookViewId="0">
      <selection activeCell="E1" sqref="E1:F1"/>
    </sheetView>
  </sheetViews>
  <sheetFormatPr defaultColWidth="11" defaultRowHeight="15.6"/>
  <cols>
    <col min="3" max="3" width="22.375" bestFit="1" customWidth="1"/>
    <col min="5" max="5" width="14.625" customWidth="1"/>
    <col min="6" max="7" width="11" bestFit="1" customWidth="1"/>
    <col min="8" max="8" width="11.5" bestFit="1" customWidth="1"/>
    <col min="10" max="10" width="18" customWidth="1"/>
    <col min="12" max="12" width="12.125" customWidth="1"/>
    <col min="13" max="13" width="12.625" customWidth="1"/>
  </cols>
  <sheetData>
    <row r="1" spans="1:15" ht="32.25" customHeight="1">
      <c r="A1" s="10" t="s">
        <v>4</v>
      </c>
      <c r="E1" s="59" t="s">
        <v>5</v>
      </c>
      <c r="F1" s="59"/>
    </row>
    <row r="2" spans="1:15" ht="15.95" customHeight="1">
      <c r="A2" s="10"/>
      <c r="M2" s="30"/>
    </row>
    <row r="3" spans="1:15" ht="15.95" customHeight="1">
      <c r="A3" s="10"/>
      <c r="B3" t="s">
        <v>6</v>
      </c>
      <c r="C3" s="43"/>
      <c r="E3" s="4" t="s">
        <v>7</v>
      </c>
      <c r="F3" s="43"/>
    </row>
    <row r="4" spans="1:15" ht="15.95" customHeight="1">
      <c r="A4" s="10"/>
    </row>
    <row r="5" spans="1:15" ht="15.95" thickBot="1">
      <c r="A5" s="15" t="s">
        <v>8</v>
      </c>
      <c r="B5" s="16"/>
      <c r="C5" s="16"/>
      <c r="D5" s="16"/>
      <c r="E5" s="16"/>
      <c r="F5" s="16"/>
      <c r="G5" s="16"/>
      <c r="H5" s="16"/>
      <c r="I5" s="16"/>
      <c r="J5" s="16"/>
      <c r="K5" s="16"/>
      <c r="L5" s="16"/>
      <c r="M5" s="16"/>
      <c r="N5" s="16"/>
      <c r="O5" s="16"/>
    </row>
    <row r="6" spans="1:15">
      <c r="B6" s="6" t="s">
        <v>9</v>
      </c>
    </row>
    <row r="7" spans="1:15">
      <c r="C7" t="s">
        <v>10</v>
      </c>
    </row>
    <row r="8" spans="1:15">
      <c r="C8" s="25" t="s">
        <v>11</v>
      </c>
    </row>
    <row r="9" spans="1:15">
      <c r="C9" t="s">
        <v>12</v>
      </c>
    </row>
    <row r="11" spans="1:15">
      <c r="D11" t="s">
        <v>13</v>
      </c>
      <c r="E11" t="s">
        <v>14</v>
      </c>
    </row>
    <row r="12" spans="1:15">
      <c r="C12" t="s">
        <v>15</v>
      </c>
      <c r="D12" s="1">
        <v>0.15</v>
      </c>
      <c r="E12" s="44"/>
      <c r="F12" s="26"/>
      <c r="G12" s="3" t="s">
        <v>16</v>
      </c>
    </row>
    <row r="13" spans="1:15">
      <c r="C13" t="s">
        <v>17</v>
      </c>
      <c r="D13" s="1">
        <v>0.3</v>
      </c>
      <c r="E13" s="44"/>
      <c r="F13" s="26"/>
    </row>
    <row r="14" spans="1:15">
      <c r="C14" t="s">
        <v>18</v>
      </c>
      <c r="D14" s="1">
        <v>0.5</v>
      </c>
      <c r="E14" s="44"/>
      <c r="F14" s="26"/>
    </row>
    <row r="15" spans="1:15">
      <c r="C15" t="s">
        <v>19</v>
      </c>
      <c r="D15" s="1">
        <v>0.8</v>
      </c>
      <c r="E15" s="44"/>
      <c r="F15" s="26"/>
    </row>
    <row r="16" spans="1:15">
      <c r="C16" t="s">
        <v>20</v>
      </c>
      <c r="D16" s="1">
        <v>1</v>
      </c>
      <c r="E16" s="44"/>
      <c r="F16" s="26"/>
    </row>
    <row r="17" spans="1:15">
      <c r="C17" t="s">
        <v>21</v>
      </c>
      <c r="D17" s="1">
        <v>1.2</v>
      </c>
      <c r="E17" s="44"/>
      <c r="F17" s="26"/>
    </row>
    <row r="19" spans="1:15">
      <c r="B19" s="6" t="s">
        <v>22</v>
      </c>
    </row>
    <row r="20" spans="1:15">
      <c r="C20" t="s">
        <v>23</v>
      </c>
    </row>
    <row r="22" spans="1:15">
      <c r="D22" s="4" t="s">
        <v>24</v>
      </c>
      <c r="E22" s="44"/>
    </row>
    <row r="24" spans="1:15" ht="15.95" thickBot="1">
      <c r="A24" s="15" t="s">
        <v>25</v>
      </c>
      <c r="B24" s="16"/>
      <c r="C24" s="16"/>
      <c r="D24" s="16"/>
      <c r="E24" s="16"/>
      <c r="F24" s="16"/>
      <c r="G24" s="16"/>
      <c r="H24" s="16"/>
      <c r="I24" s="16"/>
      <c r="J24" s="16"/>
      <c r="K24" s="16"/>
      <c r="L24" s="16"/>
      <c r="M24" s="16"/>
      <c r="N24" s="16"/>
      <c r="O24" s="16"/>
    </row>
    <row r="25" spans="1:15">
      <c r="A25" s="6"/>
    </row>
    <row r="26" spans="1:15">
      <c r="A26" s="6"/>
      <c r="B26" s="6" t="s">
        <v>26</v>
      </c>
      <c r="J26" s="6" t="s">
        <v>27</v>
      </c>
    </row>
    <row r="27" spans="1:15">
      <c r="A27" s="6"/>
      <c r="B27" s="3" t="s">
        <v>28</v>
      </c>
      <c r="J27" t="s">
        <v>29</v>
      </c>
    </row>
    <row r="28" spans="1:15">
      <c r="A28" s="6"/>
    </row>
    <row r="29" spans="1:15">
      <c r="C29" s="9" t="s">
        <v>30</v>
      </c>
      <c r="D29" s="9" t="s">
        <v>31</v>
      </c>
      <c r="E29" s="9"/>
      <c r="J29" s="9" t="s">
        <v>30</v>
      </c>
      <c r="K29" s="9" t="s">
        <v>32</v>
      </c>
    </row>
    <row r="30" spans="1:15">
      <c r="C30" t="s">
        <v>15</v>
      </c>
      <c r="D30" s="1" t="e">
        <f>B42</f>
        <v>#DIV/0!</v>
      </c>
      <c r="I30" s="4" t="s">
        <v>33</v>
      </c>
      <c r="J30" s="43" t="s">
        <v>18</v>
      </c>
      <c r="K30" s="45"/>
    </row>
    <row r="31" spans="1:15">
      <c r="C31" t="s">
        <v>17</v>
      </c>
      <c r="D31" s="1" t="e">
        <f t="shared" ref="D31:D33" si="0">B43</f>
        <v>#DIV/0!</v>
      </c>
      <c r="I31" s="4" t="s">
        <v>34</v>
      </c>
      <c r="J31" s="43" t="s">
        <v>19</v>
      </c>
      <c r="K31" s="45"/>
    </row>
    <row r="32" spans="1:15">
      <c r="C32" t="s">
        <v>18</v>
      </c>
      <c r="D32" s="1" t="e">
        <f t="shared" si="0"/>
        <v>#DIV/0!</v>
      </c>
      <c r="I32" s="4" t="s">
        <v>35</v>
      </c>
      <c r="J32" s="46" t="s">
        <v>21</v>
      </c>
      <c r="K32" s="47"/>
    </row>
    <row r="33" spans="1:15">
      <c r="C33" s="11" t="s">
        <v>19</v>
      </c>
      <c r="D33" s="12">
        <f t="shared" si="0"/>
        <v>0.15</v>
      </c>
      <c r="E33" s="13"/>
      <c r="J33" t="s">
        <v>36</v>
      </c>
      <c r="K33" s="31">
        <f>SUM(K30:K32)</f>
        <v>0</v>
      </c>
    </row>
    <row r="34" spans="1:15">
      <c r="C34" t="s">
        <v>20</v>
      </c>
      <c r="D34" s="1" t="e">
        <f>B46</f>
        <v>#DIV/0!</v>
      </c>
    </row>
    <row r="35" spans="1:15">
      <c r="C35" t="s">
        <v>21</v>
      </c>
      <c r="D35" s="1" t="e">
        <f>B47</f>
        <v>#DIV/0!</v>
      </c>
      <c r="J35" s="6" t="s">
        <v>37</v>
      </c>
      <c r="K35" s="6" t="b">
        <f>K47</f>
        <v>1</v>
      </c>
    </row>
    <row r="37" spans="1:15" ht="15.95" thickBot="1">
      <c r="A37" s="15" t="s">
        <v>38</v>
      </c>
      <c r="B37" s="16"/>
      <c r="C37" s="16"/>
      <c r="D37" s="16"/>
      <c r="E37" s="16"/>
      <c r="F37" s="16"/>
      <c r="G37" s="16"/>
      <c r="H37" s="16"/>
      <c r="I37" s="16"/>
      <c r="J37" s="16"/>
      <c r="K37" s="16"/>
      <c r="L37" s="16"/>
      <c r="M37" s="16"/>
      <c r="N37" s="16"/>
      <c r="O37" s="16"/>
    </row>
    <row r="38" spans="1:15">
      <c r="A38" s="6"/>
    </row>
    <row r="39" spans="1:15">
      <c r="A39" s="6"/>
      <c r="B39" s="6" t="str">
        <f>B26</f>
        <v>Single Category</v>
      </c>
      <c r="J39" s="6" t="str">
        <f>J26</f>
        <v>Combination</v>
      </c>
    </row>
    <row r="41" spans="1:15">
      <c r="B41" s="9" t="s">
        <v>39</v>
      </c>
      <c r="C41" s="9" t="s">
        <v>30</v>
      </c>
      <c r="D41" s="9" t="s">
        <v>40</v>
      </c>
      <c r="E41" s="9" t="s">
        <v>41</v>
      </c>
      <c r="F41" s="9" t="s">
        <v>42</v>
      </c>
      <c r="G41" s="9" t="s">
        <v>43</v>
      </c>
      <c r="H41" s="9" t="s">
        <v>44</v>
      </c>
      <c r="J41" s="9" t="str">
        <f>J29</f>
        <v>Income Category</v>
      </c>
      <c r="K41" s="9" t="str">
        <f>K29</f>
        <v>% of Units</v>
      </c>
      <c r="L41" s="9" t="s">
        <v>45</v>
      </c>
      <c r="M41" s="9" t="s">
        <v>36</v>
      </c>
      <c r="N41" s="9"/>
    </row>
    <row r="42" spans="1:15">
      <c r="B42" s="27" t="e">
        <f>IF(ROUND(H$45/G42/D$53,2)&gt;0,ROUND(H$45/G42/D$53,2),"")</f>
        <v>#DIV/0!</v>
      </c>
      <c r="C42" t="s">
        <v>15</v>
      </c>
      <c r="D42" s="1">
        <v>0.15</v>
      </c>
      <c r="E42" s="28">
        <f>E12/12*D$52</f>
        <v>0</v>
      </c>
      <c r="F42" s="28">
        <f t="shared" ref="F42:F43" si="1">E$22</f>
        <v>0</v>
      </c>
      <c r="G42" s="28">
        <f t="shared" ref="G42:G43" si="2">F42-E42</f>
        <v>0</v>
      </c>
      <c r="J42" t="str">
        <f>J30</f>
        <v>Very Low Income</v>
      </c>
      <c r="K42" s="1">
        <f>K30</f>
        <v>0</v>
      </c>
      <c r="L42" s="28">
        <f>_xlfn.XLOOKUP(J42,C$42:C$47,G$42:G$47,0)</f>
        <v>0</v>
      </c>
      <c r="M42" s="17">
        <f>D$53*K42*L42</f>
        <v>0</v>
      </c>
    </row>
    <row r="43" spans="1:15">
      <c r="B43" s="27" t="e">
        <f>IF(ROUND(H$45/G43/D$53,2)&gt;0,ROUND(H$45/G43/D$53,2),"")</f>
        <v>#DIV/0!</v>
      </c>
      <c r="C43" t="s">
        <v>17</v>
      </c>
      <c r="D43" s="1">
        <v>0.3</v>
      </c>
      <c r="E43" s="28">
        <f>E13/12*D$52</f>
        <v>0</v>
      </c>
      <c r="F43" s="28">
        <f t="shared" si="1"/>
        <v>0</v>
      </c>
      <c r="G43" s="28">
        <f t="shared" si="2"/>
        <v>0</v>
      </c>
      <c r="J43" t="str">
        <f t="shared" ref="J43:K43" si="3">J31</f>
        <v>Low Income</v>
      </c>
      <c r="K43" s="1">
        <f t="shared" si="3"/>
        <v>0</v>
      </c>
      <c r="L43" s="28">
        <f t="shared" ref="L43:L44" si="4">_xlfn.XLOOKUP(J43,C$42:C$47,G$42:G$47,0)</f>
        <v>0</v>
      </c>
      <c r="M43" s="17">
        <f t="shared" ref="M43:M44" si="5">D$53*K43*L43</f>
        <v>0</v>
      </c>
    </row>
    <row r="44" spans="1:15">
      <c r="B44" s="27" t="e">
        <f>IF(ROUND(H$45/G44/D$53,2)&gt;0,ROUND(H$45/G44/D$53,2),"")</f>
        <v>#DIV/0!</v>
      </c>
      <c r="C44" t="s">
        <v>18</v>
      </c>
      <c r="D44" s="1">
        <v>0.5</v>
      </c>
      <c r="E44" s="28">
        <f>E14/12*D$52</f>
        <v>0</v>
      </c>
      <c r="F44" s="28">
        <f>E$22</f>
        <v>0</v>
      </c>
      <c r="G44" s="28">
        <f>F44-E44</f>
        <v>0</v>
      </c>
      <c r="H44" s="28"/>
      <c r="J44" t="str">
        <f t="shared" ref="J44:K44" si="6">J32</f>
        <v>Moderate Income</v>
      </c>
      <c r="K44" s="1">
        <f t="shared" si="6"/>
        <v>0</v>
      </c>
      <c r="L44" s="28">
        <f t="shared" si="4"/>
        <v>0</v>
      </c>
      <c r="M44" s="17">
        <f t="shared" si="5"/>
        <v>0</v>
      </c>
    </row>
    <row r="45" spans="1:15">
      <c r="B45" s="5">
        <v>0.15</v>
      </c>
      <c r="C45" s="6" t="s">
        <v>19</v>
      </c>
      <c r="D45" s="5">
        <v>0.8</v>
      </c>
      <c r="E45" s="29">
        <f>(E16*0.6)/12*D$52</f>
        <v>0</v>
      </c>
      <c r="F45" s="29">
        <f>E$22</f>
        <v>0</v>
      </c>
      <c r="G45" s="29">
        <f>F45-E45</f>
        <v>0</v>
      </c>
      <c r="H45" s="28">
        <f>D$53*B45*G45</f>
        <v>0</v>
      </c>
      <c r="L45" t="s">
        <v>36</v>
      </c>
      <c r="M45" s="17">
        <f>SUM(M42:M44)</f>
        <v>0</v>
      </c>
    </row>
    <row r="46" spans="1:15">
      <c r="B46" s="27" t="e">
        <f>IF(ROUND(H$45/G46/D$53,2)&gt;0,ROUND(H$45/G46/D$53,2),"")</f>
        <v>#DIV/0!</v>
      </c>
      <c r="C46" t="s">
        <v>20</v>
      </c>
      <c r="D46" s="5">
        <v>1</v>
      </c>
      <c r="E46" s="28">
        <f>E16/12*D$52</f>
        <v>0</v>
      </c>
      <c r="F46" s="28">
        <f t="shared" ref="F46:F47" si="7">E$22</f>
        <v>0</v>
      </c>
      <c r="G46" s="28">
        <f t="shared" ref="G46:G47" si="8">F46-E46</f>
        <v>0</v>
      </c>
      <c r="H46" s="28"/>
    </row>
    <row r="47" spans="1:15">
      <c r="B47" s="27" t="e">
        <f>IF(ROUND(H$45/G47/D$53,2)&gt;0,ROUND(H$45/G47/D$53,2),"")</f>
        <v>#DIV/0!</v>
      </c>
      <c r="C47" t="s">
        <v>21</v>
      </c>
      <c r="D47" s="5">
        <v>1.2</v>
      </c>
      <c r="E47" s="28">
        <f>E17/12*D$52</f>
        <v>0</v>
      </c>
      <c r="F47" s="28">
        <f t="shared" si="7"/>
        <v>0</v>
      </c>
      <c r="G47" s="28">
        <f t="shared" si="8"/>
        <v>0</v>
      </c>
      <c r="H47" s="28"/>
      <c r="J47" s="6" t="s">
        <v>46</v>
      </c>
      <c r="K47" s="6" t="b">
        <f>M45&gt;=H45</f>
        <v>1</v>
      </c>
    </row>
    <row r="48" spans="1:15">
      <c r="B48" s="5"/>
      <c r="C48" s="6"/>
      <c r="D48" s="5"/>
      <c r="E48" s="29"/>
      <c r="F48" s="29"/>
      <c r="G48" s="29"/>
      <c r="H48" s="28"/>
    </row>
    <row r="49" spans="2:7">
      <c r="B49" s="26"/>
      <c r="D49" s="1"/>
      <c r="E49" s="28"/>
      <c r="F49" s="28"/>
      <c r="G49" s="28"/>
    </row>
    <row r="50" spans="2:7">
      <c r="C50" s="4" t="s">
        <v>47</v>
      </c>
      <c r="D50" s="26">
        <v>0.3</v>
      </c>
      <c r="F50" s="28"/>
      <c r="G50" s="28"/>
    </row>
    <row r="51" spans="2:7">
      <c r="C51" s="4" t="s">
        <v>48</v>
      </c>
      <c r="D51" s="26">
        <v>0.03</v>
      </c>
    </row>
    <row r="52" spans="2:7">
      <c r="C52" s="4" t="s">
        <v>49</v>
      </c>
      <c r="D52" s="26">
        <f>D50-D51</f>
        <v>0.27</v>
      </c>
    </row>
    <row r="53" spans="2:7">
      <c r="C53" s="4" t="s">
        <v>50</v>
      </c>
      <c r="D53">
        <v>100</v>
      </c>
    </row>
    <row r="55" spans="2:7">
      <c r="C55" s="20" t="s">
        <v>51</v>
      </c>
    </row>
  </sheetData>
  <mergeCells count="1">
    <mergeCell ref="E1:F1"/>
  </mergeCells>
  <dataValidations count="1">
    <dataValidation type="list" allowBlank="1" showInputMessage="1" showErrorMessage="1" sqref="J30:J32" xr:uid="{4B88EB00-BA59-D84E-9588-ED745F5832BE}">
      <formula1>$C$30:$C$35</formula1>
    </dataValidation>
  </dataValidations>
  <hyperlinks>
    <hyperlink ref="C8" r:id="rId1" xr:uid="{F867FA84-6AB5-4648-9993-5C70F6FE7B84}"/>
  </hyperlinks>
  <pageMargins left="0.7" right="0.7" top="0.75" bottom="0.75" header="0.3" footer="0.3"/>
  <pageSetup scale="61" orientation="landscape"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A3D5A-DA7D-4A89-A5B4-1DB44A248AED}">
  <sheetPr>
    <pageSetUpPr fitToPage="1"/>
  </sheetPr>
  <dimension ref="A1:O55"/>
  <sheetViews>
    <sheetView workbookViewId="0">
      <selection activeCell="E1" sqref="E1:F1"/>
    </sheetView>
  </sheetViews>
  <sheetFormatPr defaultColWidth="11" defaultRowHeight="15.6"/>
  <cols>
    <col min="3" max="3" width="22.375" bestFit="1" customWidth="1"/>
    <col min="5" max="5" width="13.625" bestFit="1" customWidth="1"/>
    <col min="6" max="7" width="11" bestFit="1" customWidth="1"/>
    <col min="8" max="8" width="11.5" bestFit="1" customWidth="1"/>
    <col min="10" max="10" width="18" customWidth="1"/>
    <col min="12" max="12" width="12.125" customWidth="1"/>
    <col min="13" max="13" width="12.625" customWidth="1"/>
  </cols>
  <sheetData>
    <row r="1" spans="1:15" ht="32.25" customHeight="1">
      <c r="A1" s="10" t="s">
        <v>4</v>
      </c>
      <c r="E1" s="59" t="s">
        <v>5</v>
      </c>
      <c r="F1" s="59"/>
    </row>
    <row r="2" spans="1:15" ht="15.95" customHeight="1">
      <c r="A2" s="10"/>
      <c r="L2" s="52"/>
      <c r="M2" s="51"/>
    </row>
    <row r="3" spans="1:15" ht="15.95" customHeight="1">
      <c r="A3" s="10"/>
      <c r="B3" t="s">
        <v>6</v>
      </c>
      <c r="C3" s="48" t="s">
        <v>52</v>
      </c>
      <c r="F3" s="4" t="s">
        <v>53</v>
      </c>
      <c r="G3" s="49">
        <v>45532</v>
      </c>
    </row>
    <row r="4" spans="1:15" ht="15.95" customHeight="1">
      <c r="A4" s="10"/>
    </row>
    <row r="5" spans="1:15" ht="15.95" thickBot="1">
      <c r="A5" s="15" t="s">
        <v>8</v>
      </c>
      <c r="B5" s="16"/>
      <c r="C5" s="16"/>
      <c r="D5" s="16"/>
      <c r="E5" s="16"/>
      <c r="F5" s="16"/>
      <c r="G5" s="16"/>
      <c r="H5" s="16"/>
      <c r="I5" s="16"/>
      <c r="J5" s="16"/>
      <c r="K5" s="16"/>
      <c r="L5" s="16"/>
      <c r="M5" s="16"/>
      <c r="N5" s="16"/>
      <c r="O5" s="16"/>
    </row>
    <row r="6" spans="1:15">
      <c r="B6" s="6" t="s">
        <v>9</v>
      </c>
    </row>
    <row r="7" spans="1:15">
      <c r="C7" t="s">
        <v>10</v>
      </c>
    </row>
    <row r="8" spans="1:15">
      <c r="C8" s="25" t="s">
        <v>11</v>
      </c>
    </row>
    <row r="9" spans="1:15">
      <c r="C9" t="s">
        <v>12</v>
      </c>
    </row>
    <row r="11" spans="1:15">
      <c r="D11" t="s">
        <v>13</v>
      </c>
      <c r="E11" t="s">
        <v>14</v>
      </c>
    </row>
    <row r="12" spans="1:15">
      <c r="C12" t="s">
        <v>15</v>
      </c>
      <c r="D12" s="1">
        <v>0.15</v>
      </c>
      <c r="E12" s="50">
        <v>21000</v>
      </c>
      <c r="F12" s="2"/>
      <c r="G12" s="3" t="s">
        <v>16</v>
      </c>
    </row>
    <row r="13" spans="1:15">
      <c r="C13" t="s">
        <v>17</v>
      </c>
      <c r="D13" s="1">
        <v>0.3</v>
      </c>
      <c r="E13" s="50">
        <v>42050</v>
      </c>
      <c r="F13" s="2"/>
    </row>
    <row r="14" spans="1:15">
      <c r="C14" t="s">
        <v>18</v>
      </c>
      <c r="D14" s="1">
        <v>0.5</v>
      </c>
      <c r="E14" s="50">
        <v>70100</v>
      </c>
      <c r="F14" s="2"/>
    </row>
    <row r="15" spans="1:15">
      <c r="C15" t="s">
        <v>19</v>
      </c>
      <c r="D15" s="1">
        <v>0.8</v>
      </c>
      <c r="E15" s="50">
        <v>108750</v>
      </c>
      <c r="F15" s="2"/>
    </row>
    <row r="16" spans="1:15">
      <c r="C16" t="s">
        <v>20</v>
      </c>
      <c r="D16" s="1">
        <v>1</v>
      </c>
      <c r="E16" s="50">
        <v>140150</v>
      </c>
      <c r="F16" s="2"/>
    </row>
    <row r="17" spans="1:15">
      <c r="C17" t="s">
        <v>21</v>
      </c>
      <c r="D17" s="1">
        <v>1.2</v>
      </c>
      <c r="E17" s="50">
        <v>168150</v>
      </c>
      <c r="F17" s="2"/>
    </row>
    <row r="19" spans="1:15">
      <c r="B19" s="6" t="s">
        <v>22</v>
      </c>
    </row>
    <row r="20" spans="1:15">
      <c r="C20" t="s">
        <v>54</v>
      </c>
    </row>
    <row r="22" spans="1:15">
      <c r="D22" s="4" t="s">
        <v>55</v>
      </c>
      <c r="E22" s="48">
        <v>4000</v>
      </c>
    </row>
    <row r="24" spans="1:15" ht="15.95" thickBot="1">
      <c r="A24" s="15" t="s">
        <v>25</v>
      </c>
      <c r="B24" s="16"/>
      <c r="C24" s="16"/>
      <c r="D24" s="16"/>
      <c r="E24" s="16"/>
      <c r="F24" s="16"/>
      <c r="G24" s="16"/>
      <c r="H24" s="16"/>
      <c r="I24" s="16"/>
      <c r="J24" s="16"/>
      <c r="K24" s="16"/>
      <c r="L24" s="16"/>
      <c r="M24" s="16"/>
      <c r="N24" s="16"/>
      <c r="O24" s="16"/>
    </row>
    <row r="25" spans="1:15">
      <c r="A25" s="6"/>
    </row>
    <row r="26" spans="1:15">
      <c r="A26" s="6"/>
      <c r="B26" s="6" t="s">
        <v>26</v>
      </c>
      <c r="J26" s="6" t="s">
        <v>27</v>
      </c>
    </row>
    <row r="27" spans="1:15">
      <c r="A27" s="6"/>
      <c r="B27" s="3" t="s">
        <v>28</v>
      </c>
      <c r="J27" t="s">
        <v>29</v>
      </c>
    </row>
    <row r="28" spans="1:15">
      <c r="A28" s="6"/>
    </row>
    <row r="29" spans="1:15">
      <c r="C29" s="9" t="s">
        <v>30</v>
      </c>
      <c r="D29" s="9" t="s">
        <v>31</v>
      </c>
      <c r="E29" s="9"/>
      <c r="J29" s="9" t="s">
        <v>30</v>
      </c>
      <c r="K29" s="9" t="s">
        <v>32</v>
      </c>
    </row>
    <row r="30" spans="1:15">
      <c r="C30" t="s">
        <v>15</v>
      </c>
      <c r="D30" s="1">
        <f>B42</f>
        <v>0.09</v>
      </c>
      <c r="I30" s="4" t="s">
        <v>33</v>
      </c>
      <c r="J30" s="48" t="s">
        <v>18</v>
      </c>
      <c r="K30" s="53">
        <v>0</v>
      </c>
    </row>
    <row r="31" spans="1:15">
      <c r="C31" t="s">
        <v>17</v>
      </c>
      <c r="D31" s="1">
        <f t="shared" ref="D31:D33" si="0">B43</f>
        <v>0.1</v>
      </c>
      <c r="I31" s="4" t="s">
        <v>34</v>
      </c>
      <c r="J31" s="48" t="s">
        <v>19</v>
      </c>
      <c r="K31" s="53">
        <v>0.15</v>
      </c>
    </row>
    <row r="32" spans="1:15">
      <c r="C32" t="s">
        <v>18</v>
      </c>
      <c r="D32" s="1">
        <f t="shared" si="0"/>
        <v>0.13</v>
      </c>
      <c r="I32" s="4" t="s">
        <v>35</v>
      </c>
      <c r="J32" s="54" t="s">
        <v>20</v>
      </c>
      <c r="K32" s="55">
        <v>0</v>
      </c>
    </row>
    <row r="33" spans="1:15">
      <c r="C33" s="11" t="s">
        <v>19</v>
      </c>
      <c r="D33" s="12">
        <f t="shared" si="0"/>
        <v>0.15</v>
      </c>
      <c r="E33" s="13"/>
      <c r="J33" t="s">
        <v>36</v>
      </c>
      <c r="K33" s="2">
        <f>SUM(K30:K32)</f>
        <v>0.15</v>
      </c>
    </row>
    <row r="34" spans="1:15">
      <c r="C34" t="s">
        <v>20</v>
      </c>
      <c r="D34" s="1">
        <f>B46</f>
        <v>0.37</v>
      </c>
    </row>
    <row r="35" spans="1:15">
      <c r="C35" t="s">
        <v>21</v>
      </c>
      <c r="D35" s="1">
        <f>B47</f>
        <v>1.46</v>
      </c>
      <c r="J35" s="6" t="s">
        <v>37</v>
      </c>
      <c r="K35" s="6" t="b">
        <f>K47</f>
        <v>1</v>
      </c>
    </row>
    <row r="37" spans="1:15" ht="15.95" thickBot="1">
      <c r="A37" s="15" t="s">
        <v>38</v>
      </c>
      <c r="B37" s="16"/>
      <c r="C37" s="16"/>
      <c r="D37" s="16"/>
      <c r="E37" s="16"/>
      <c r="F37" s="16"/>
      <c r="G37" s="16"/>
      <c r="H37" s="16"/>
      <c r="I37" s="16"/>
      <c r="J37" s="16"/>
      <c r="K37" s="16"/>
      <c r="L37" s="16"/>
      <c r="M37" s="16"/>
      <c r="N37" s="16"/>
      <c r="O37" s="16"/>
    </row>
    <row r="38" spans="1:15">
      <c r="A38" s="6"/>
    </row>
    <row r="39" spans="1:15">
      <c r="A39" s="6"/>
      <c r="B39" s="6" t="str">
        <f>B26</f>
        <v>Single Category</v>
      </c>
      <c r="J39" s="6" t="str">
        <f>J26</f>
        <v>Combination</v>
      </c>
    </row>
    <row r="41" spans="1:15">
      <c r="B41" s="9" t="s">
        <v>39</v>
      </c>
      <c r="C41" s="9" t="s">
        <v>30</v>
      </c>
      <c r="D41" s="9" t="s">
        <v>40</v>
      </c>
      <c r="E41" s="9" t="s">
        <v>41</v>
      </c>
      <c r="F41" s="9" t="s">
        <v>42</v>
      </c>
      <c r="G41" s="9" t="s">
        <v>43</v>
      </c>
      <c r="H41" s="9" t="s">
        <v>44</v>
      </c>
      <c r="J41" s="9" t="str">
        <f>J29</f>
        <v>Income Category</v>
      </c>
      <c r="K41" s="9" t="str">
        <f>K29</f>
        <v>% of Units</v>
      </c>
      <c r="L41" s="9" t="s">
        <v>45</v>
      </c>
      <c r="M41" s="9" t="s">
        <v>36</v>
      </c>
      <c r="N41" s="9"/>
    </row>
    <row r="42" spans="1:15">
      <c r="B42" s="14">
        <f>IF(ROUND(H$45/G42/D$53,2)&gt;0,ROUND(H$45/G42/D$53,2),"")</f>
        <v>0.09</v>
      </c>
      <c r="C42" t="s">
        <v>15</v>
      </c>
      <c r="D42" s="1">
        <v>0.15</v>
      </c>
      <c r="E42" s="7">
        <f>E12/12*D$52</f>
        <v>472.50000000000006</v>
      </c>
      <c r="F42" s="7">
        <f t="shared" ref="F42:F43" si="1">E$22</f>
        <v>4000</v>
      </c>
      <c r="G42" s="7">
        <f t="shared" ref="G42:G43" si="2">F42-E42</f>
        <v>3527.5</v>
      </c>
      <c r="J42" t="str">
        <f>J30</f>
        <v>Very Low Income</v>
      </c>
      <c r="K42" s="1">
        <f>K30</f>
        <v>0</v>
      </c>
      <c r="L42" s="7">
        <f>_xlfn.XLOOKUP(J42,C$42:C$47,G$42:G$47,0)</f>
        <v>2422.75</v>
      </c>
      <c r="M42" s="17">
        <f>D$53*K42*L42</f>
        <v>0</v>
      </c>
    </row>
    <row r="43" spans="1:15">
      <c r="B43" s="14">
        <f>IF(ROUND(H$45/G43/D$53,2)&gt;0,ROUND(H$45/G43/D$53,2),"")</f>
        <v>0.1</v>
      </c>
      <c r="C43" t="s">
        <v>17</v>
      </c>
      <c r="D43" s="1">
        <v>0.3</v>
      </c>
      <c r="E43" s="7">
        <f>E13/12*D$52</f>
        <v>946.125</v>
      </c>
      <c r="F43" s="7">
        <f t="shared" si="1"/>
        <v>4000</v>
      </c>
      <c r="G43" s="7">
        <f t="shared" si="2"/>
        <v>3053.875</v>
      </c>
      <c r="J43" t="str">
        <f t="shared" ref="J43:K44" si="3">J31</f>
        <v>Low Income</v>
      </c>
      <c r="K43" s="1">
        <f t="shared" si="3"/>
        <v>0.15</v>
      </c>
      <c r="L43" s="7">
        <f t="shared" ref="L43:L44" si="4">_xlfn.XLOOKUP(J43,C$42:C$47,G$42:G$47,0)</f>
        <v>2107.9749999999999</v>
      </c>
      <c r="M43" s="17">
        <f t="shared" ref="M43:M44" si="5">D$53*K43*L43</f>
        <v>31619.625</v>
      </c>
    </row>
    <row r="44" spans="1:15">
      <c r="B44" s="14">
        <f>IF(ROUND(H$45/G44/D$53,2)&gt;0,ROUND(H$45/G44/D$53,2),"")</f>
        <v>0.13</v>
      </c>
      <c r="C44" t="s">
        <v>18</v>
      </c>
      <c r="D44" s="1">
        <v>0.5</v>
      </c>
      <c r="E44" s="7">
        <f>E14/12*D$52</f>
        <v>1577.2500000000002</v>
      </c>
      <c r="F44" s="7">
        <f>E$22</f>
        <v>4000</v>
      </c>
      <c r="G44" s="7">
        <f>F44-E44</f>
        <v>2422.75</v>
      </c>
      <c r="H44" s="7"/>
      <c r="J44" t="str">
        <f t="shared" si="3"/>
        <v>Median Income</v>
      </c>
      <c r="K44" s="1">
        <f t="shared" si="3"/>
        <v>0</v>
      </c>
      <c r="L44" s="7">
        <f t="shared" si="4"/>
        <v>846.625</v>
      </c>
      <c r="M44" s="17">
        <f t="shared" si="5"/>
        <v>0</v>
      </c>
    </row>
    <row r="45" spans="1:15">
      <c r="B45" s="5">
        <v>0.15</v>
      </c>
      <c r="C45" s="6" t="s">
        <v>19</v>
      </c>
      <c r="D45" s="5">
        <v>0.8</v>
      </c>
      <c r="E45" s="8">
        <f>(E16*0.6)/12*D$52</f>
        <v>1892.0250000000001</v>
      </c>
      <c r="F45" s="8">
        <f>E$22</f>
        <v>4000</v>
      </c>
      <c r="G45" s="8">
        <f>F45-E45</f>
        <v>2107.9749999999999</v>
      </c>
      <c r="H45" s="7">
        <f>D$53*B45*G45</f>
        <v>31619.625</v>
      </c>
      <c r="L45" t="s">
        <v>36</v>
      </c>
      <c r="M45" s="17">
        <f>SUM(M42:M44)</f>
        <v>31619.625</v>
      </c>
    </row>
    <row r="46" spans="1:15">
      <c r="B46" s="14">
        <f>IF(ROUND(H$45/G46/D$53,2)&gt;0,ROUND(H$45/G46/D$53,2),"")</f>
        <v>0.37</v>
      </c>
      <c r="C46" t="s">
        <v>20</v>
      </c>
      <c r="D46" s="5">
        <v>1</v>
      </c>
      <c r="E46" s="7">
        <f>E16/12*D$52</f>
        <v>3153.375</v>
      </c>
      <c r="F46" s="7">
        <f t="shared" ref="F46:F47" si="6">E$22</f>
        <v>4000</v>
      </c>
      <c r="G46" s="7">
        <f t="shared" ref="G46:G47" si="7">F46-E46</f>
        <v>846.625</v>
      </c>
      <c r="H46" s="7"/>
    </row>
    <row r="47" spans="1:15">
      <c r="B47" s="14">
        <f>IF(ROUND(H$45/G47/D$53,2)&gt;0,ROUND(H$45/G47/D$53,2),"")</f>
        <v>1.46</v>
      </c>
      <c r="C47" t="s">
        <v>21</v>
      </c>
      <c r="D47" s="5">
        <v>1.2</v>
      </c>
      <c r="E47" s="7">
        <f>E17/12*D$52</f>
        <v>3783.3750000000005</v>
      </c>
      <c r="F47" s="7">
        <f t="shared" si="6"/>
        <v>4000</v>
      </c>
      <c r="G47" s="7">
        <f t="shared" si="7"/>
        <v>216.62499999999955</v>
      </c>
      <c r="H47" s="7"/>
      <c r="J47" s="6" t="s">
        <v>46</v>
      </c>
      <c r="K47" s="6" t="b">
        <f>M45&gt;=H45</f>
        <v>1</v>
      </c>
    </row>
    <row r="48" spans="1:15">
      <c r="B48" s="5"/>
      <c r="C48" s="6"/>
      <c r="D48" s="5"/>
      <c r="E48" s="8"/>
      <c r="F48" s="8"/>
      <c r="G48" s="8"/>
      <c r="H48" s="7"/>
    </row>
    <row r="49" spans="2:7">
      <c r="B49" s="2"/>
      <c r="D49" s="1"/>
      <c r="E49" s="7"/>
      <c r="F49" s="7"/>
      <c r="G49" s="7"/>
    </row>
    <row r="50" spans="2:7">
      <c r="C50" s="4" t="s">
        <v>47</v>
      </c>
      <c r="D50" s="2">
        <v>0.3</v>
      </c>
      <c r="F50" s="7"/>
      <c r="G50" s="7"/>
    </row>
    <row r="51" spans="2:7">
      <c r="C51" s="4" t="s">
        <v>48</v>
      </c>
      <c r="D51" s="2">
        <v>0.03</v>
      </c>
    </row>
    <row r="52" spans="2:7">
      <c r="C52" s="4" t="s">
        <v>49</v>
      </c>
      <c r="D52" s="2">
        <f>D50-D51</f>
        <v>0.27</v>
      </c>
    </row>
    <row r="53" spans="2:7">
      <c r="C53" s="4" t="s">
        <v>50</v>
      </c>
      <c r="D53">
        <v>100</v>
      </c>
    </row>
    <row r="55" spans="2:7">
      <c r="C55" s="20" t="s">
        <v>51</v>
      </c>
    </row>
  </sheetData>
  <sheetProtection algorithmName="SHA-512" hashValue="d23k9XH3EWmzZEKNIPkmA/npbTFeKAHsb7qEBprklHNqKUe1uzWUFC1jpqu7yyzD5gyaesKDcgk/qMCkgXvWkw==" saltValue="vDId1tqSs+dyB1APdlvn7w==" spinCount="100000" sheet="1" objects="1" scenarios="1"/>
  <mergeCells count="1">
    <mergeCell ref="E1:F1"/>
  </mergeCells>
  <dataValidations count="1">
    <dataValidation type="list" allowBlank="1" showInputMessage="1" showErrorMessage="1" sqref="J30:J32" xr:uid="{88302051-8FCF-427E-B985-88A25E1A5B1D}">
      <formula1>$C$30:$C$35</formula1>
    </dataValidation>
  </dataValidations>
  <hyperlinks>
    <hyperlink ref="C8" r:id="rId1" xr:uid="{A33AEC7A-E601-4CCE-84EB-7E1551D5A136}"/>
  </hyperlinks>
  <pageMargins left="0.7" right="0.7" top="0.75" bottom="0.75" header="0.3" footer="0.3"/>
  <pageSetup scale="61"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516D0-2536-B146-AD86-228DFB538ABD}">
  <sheetPr>
    <pageSetUpPr fitToPage="1"/>
  </sheetPr>
  <dimension ref="A1:O57"/>
  <sheetViews>
    <sheetView workbookViewId="0">
      <selection activeCell="G1" sqref="G1"/>
    </sheetView>
  </sheetViews>
  <sheetFormatPr defaultColWidth="11" defaultRowHeight="15.6"/>
  <cols>
    <col min="3" max="3" width="22.375" bestFit="1" customWidth="1"/>
    <col min="5" max="5" width="13.625" bestFit="1" customWidth="1"/>
    <col min="6" max="6" width="12.5" bestFit="1" customWidth="1"/>
    <col min="7" max="7" width="11" bestFit="1" customWidth="1"/>
    <col min="8" max="8" width="11.5" bestFit="1" customWidth="1"/>
    <col min="10" max="10" width="18" customWidth="1"/>
    <col min="12" max="12" width="12.125" customWidth="1"/>
    <col min="13" max="13" width="15.875" customWidth="1"/>
  </cols>
  <sheetData>
    <row r="1" spans="1:15" ht="23.25">
      <c r="A1" s="10" t="s">
        <v>56</v>
      </c>
      <c r="E1" s="59" t="s">
        <v>5</v>
      </c>
      <c r="F1" s="59"/>
      <c r="G1" s="51"/>
    </row>
    <row r="2" spans="1:15" ht="15.95" customHeight="1">
      <c r="A2" s="10"/>
      <c r="M2" s="30"/>
    </row>
    <row r="3" spans="1:15" ht="15.95" customHeight="1">
      <c r="A3" s="10"/>
      <c r="B3" t="s">
        <v>6</v>
      </c>
      <c r="C3" s="43"/>
      <c r="F3" s="4" t="s">
        <v>53</v>
      </c>
      <c r="G3" s="43"/>
    </row>
    <row r="4" spans="1:15" ht="15.95" customHeight="1">
      <c r="A4" s="10"/>
    </row>
    <row r="5" spans="1:15" ht="15.95" thickBot="1">
      <c r="A5" s="15" t="s">
        <v>8</v>
      </c>
      <c r="B5" s="16"/>
      <c r="C5" s="16"/>
      <c r="D5" s="16"/>
      <c r="E5" s="16"/>
      <c r="F5" s="16"/>
      <c r="G5" s="16"/>
      <c r="H5" s="16"/>
      <c r="I5" s="16"/>
      <c r="J5" s="16"/>
      <c r="K5" s="16"/>
      <c r="L5" s="16"/>
      <c r="M5" s="16"/>
      <c r="N5" s="16"/>
      <c r="O5" s="16"/>
    </row>
    <row r="6" spans="1:15">
      <c r="B6" s="6" t="s">
        <v>9</v>
      </c>
    </row>
    <row r="7" spans="1:15">
      <c r="C7" t="s">
        <v>10</v>
      </c>
    </row>
    <row r="8" spans="1:15">
      <c r="C8" s="25" t="s">
        <v>11</v>
      </c>
    </row>
    <row r="9" spans="1:15">
      <c r="C9" t="s">
        <v>12</v>
      </c>
    </row>
    <row r="11" spans="1:15">
      <c r="D11" t="s">
        <v>13</v>
      </c>
      <c r="E11" t="s">
        <v>14</v>
      </c>
    </row>
    <row r="12" spans="1:15">
      <c r="C12" t="s">
        <v>15</v>
      </c>
      <c r="D12" s="1">
        <v>0.15</v>
      </c>
      <c r="E12" s="44"/>
      <c r="F12" s="2"/>
      <c r="G12" s="3" t="s">
        <v>57</v>
      </c>
    </row>
    <row r="13" spans="1:15">
      <c r="C13" t="s">
        <v>17</v>
      </c>
      <c r="D13" s="1">
        <v>0.3</v>
      </c>
      <c r="E13" s="44"/>
      <c r="F13" s="2"/>
    </row>
    <row r="14" spans="1:15">
      <c r="C14" t="s">
        <v>18</v>
      </c>
      <c r="D14" s="1">
        <v>0.5</v>
      </c>
      <c r="E14" s="44"/>
      <c r="F14" s="2"/>
    </row>
    <row r="15" spans="1:15">
      <c r="C15" t="s">
        <v>19</v>
      </c>
      <c r="D15" s="1">
        <v>0.8</v>
      </c>
      <c r="E15" s="44"/>
      <c r="F15" s="2"/>
    </row>
    <row r="16" spans="1:15">
      <c r="C16" t="s">
        <v>20</v>
      </c>
      <c r="D16" s="1">
        <v>1</v>
      </c>
      <c r="E16" s="44"/>
      <c r="F16" s="2"/>
    </row>
    <row r="17" spans="1:15">
      <c r="C17" t="s">
        <v>21</v>
      </c>
      <c r="D17" s="1">
        <v>1.2</v>
      </c>
      <c r="E17" s="44"/>
      <c r="F17" s="2"/>
    </row>
    <row r="19" spans="1:15">
      <c r="B19" s="6" t="s">
        <v>58</v>
      </c>
    </row>
    <row r="20" spans="1:15">
      <c r="C20" t="s">
        <v>59</v>
      </c>
    </row>
    <row r="22" spans="1:15">
      <c r="D22" s="4" t="s">
        <v>60</v>
      </c>
      <c r="E22" s="44"/>
    </row>
    <row r="24" spans="1:15" ht="15.95" thickBot="1">
      <c r="A24" s="15" t="s">
        <v>25</v>
      </c>
      <c r="B24" s="16"/>
      <c r="C24" s="16"/>
      <c r="D24" s="16"/>
      <c r="E24" s="16"/>
      <c r="F24" s="16"/>
      <c r="G24" s="16"/>
      <c r="H24" s="16"/>
      <c r="I24" s="16"/>
      <c r="J24" s="16"/>
      <c r="K24" s="16"/>
      <c r="L24" s="16"/>
      <c r="M24" s="16"/>
      <c r="N24" s="16"/>
      <c r="O24" s="16"/>
    </row>
    <row r="25" spans="1:15">
      <c r="A25" s="6"/>
    </row>
    <row r="26" spans="1:15">
      <c r="A26" s="6"/>
      <c r="B26" s="6" t="s">
        <v>26</v>
      </c>
      <c r="J26" s="6" t="s">
        <v>27</v>
      </c>
    </row>
    <row r="27" spans="1:15">
      <c r="A27" s="6"/>
      <c r="B27" s="3" t="s">
        <v>61</v>
      </c>
      <c r="J27" t="s">
        <v>62</v>
      </c>
    </row>
    <row r="28" spans="1:15">
      <c r="A28" s="6"/>
    </row>
    <row r="29" spans="1:15">
      <c r="C29" s="9" t="s">
        <v>30</v>
      </c>
      <c r="D29" s="9" t="s">
        <v>31</v>
      </c>
      <c r="E29" s="9"/>
      <c r="J29" s="9" t="s">
        <v>30</v>
      </c>
      <c r="K29" s="9" t="s">
        <v>32</v>
      </c>
    </row>
    <row r="30" spans="1:15">
      <c r="C30" t="s">
        <v>15</v>
      </c>
      <c r="D30" s="1" t="e">
        <f>B42</f>
        <v>#DIV/0!</v>
      </c>
      <c r="I30" s="4" t="s">
        <v>33</v>
      </c>
      <c r="J30" s="43" t="s">
        <v>19</v>
      </c>
      <c r="K30" s="45"/>
    </row>
    <row r="31" spans="1:15">
      <c r="C31" t="s">
        <v>17</v>
      </c>
      <c r="D31" s="1" t="e">
        <f t="shared" ref="D31:D33" si="0">B43</f>
        <v>#DIV/0!</v>
      </c>
      <c r="I31" s="4" t="s">
        <v>34</v>
      </c>
      <c r="J31" s="43" t="s">
        <v>20</v>
      </c>
      <c r="K31" s="45"/>
    </row>
    <row r="32" spans="1:15">
      <c r="C32" t="s">
        <v>18</v>
      </c>
      <c r="D32" s="1" t="e">
        <f t="shared" si="0"/>
        <v>#DIV/0!</v>
      </c>
      <c r="I32" s="4" t="s">
        <v>35</v>
      </c>
      <c r="J32" s="46" t="s">
        <v>21</v>
      </c>
      <c r="K32" s="47"/>
    </row>
    <row r="33" spans="1:15">
      <c r="C33" t="s">
        <v>19</v>
      </c>
      <c r="D33" s="1" t="e">
        <f t="shared" si="0"/>
        <v>#DIV/0!</v>
      </c>
      <c r="J33" t="s">
        <v>36</v>
      </c>
      <c r="K33" s="32"/>
    </row>
    <row r="34" spans="1:15">
      <c r="C34" t="s">
        <v>20</v>
      </c>
      <c r="D34" s="1" t="e">
        <f>B46</f>
        <v>#DIV/0!</v>
      </c>
    </row>
    <row r="35" spans="1:15">
      <c r="C35" s="22" t="s">
        <v>21</v>
      </c>
      <c r="D35" s="23">
        <f>B47</f>
        <v>0.15</v>
      </c>
      <c r="J35" s="6" t="s">
        <v>37</v>
      </c>
      <c r="K35" s="6" t="b">
        <f>K47</f>
        <v>1</v>
      </c>
    </row>
    <row r="37" spans="1:15" ht="15.95" thickBot="1">
      <c r="A37" s="15" t="s">
        <v>38</v>
      </c>
      <c r="B37" s="16"/>
      <c r="C37" s="16"/>
      <c r="D37" s="16"/>
      <c r="E37" s="16"/>
      <c r="F37" s="16"/>
      <c r="G37" s="16"/>
      <c r="H37" s="16"/>
      <c r="I37" s="16"/>
      <c r="J37" s="16"/>
      <c r="K37" s="16"/>
      <c r="L37" s="16"/>
      <c r="M37" s="16"/>
      <c r="N37" s="16"/>
      <c r="O37" s="16"/>
    </row>
    <row r="38" spans="1:15">
      <c r="A38" s="6"/>
    </row>
    <row r="39" spans="1:15">
      <c r="A39" s="6"/>
      <c r="B39" s="6" t="str">
        <f>B26</f>
        <v>Single Category</v>
      </c>
      <c r="J39" s="6" t="str">
        <f>J26</f>
        <v>Combination</v>
      </c>
    </row>
    <row r="41" spans="1:15">
      <c r="B41" s="9" t="s">
        <v>39</v>
      </c>
      <c r="C41" s="9" t="s">
        <v>30</v>
      </c>
      <c r="D41" s="9" t="s">
        <v>40</v>
      </c>
      <c r="E41" s="9" t="s">
        <v>63</v>
      </c>
      <c r="F41" s="9" t="s">
        <v>64</v>
      </c>
      <c r="G41" s="9" t="s">
        <v>65</v>
      </c>
      <c r="H41" s="9" t="s">
        <v>44</v>
      </c>
      <c r="J41" s="9" t="str">
        <f>J29</f>
        <v>Income Category</v>
      </c>
      <c r="K41" s="9" t="str">
        <f>K29</f>
        <v>% of Units</v>
      </c>
      <c r="L41" s="9" t="s">
        <v>65</v>
      </c>
      <c r="M41" s="9" t="s">
        <v>36</v>
      </c>
      <c r="N41" s="9"/>
    </row>
    <row r="42" spans="1:15">
      <c r="B42" s="14" t="e">
        <f t="shared" ref="B42:B44" si="1">IF(ROUND(H$47/G42/D$55,2)&gt;0,ROUND(H$47/G42/D$55,2),"")</f>
        <v>#DIV/0!</v>
      </c>
      <c r="C42" t="s">
        <v>15</v>
      </c>
      <c r="D42" s="1">
        <v>0.15</v>
      </c>
      <c r="E42" s="18">
        <f t="shared" ref="E42:E47" si="2">-PV(D$53/12,360,(E12/12*D$52))/(1-D$54)</f>
        <v>0</v>
      </c>
      <c r="F42" s="7">
        <f t="shared" ref="F42:F43" si="3">E$22</f>
        <v>0</v>
      </c>
      <c r="G42" s="7">
        <f t="shared" ref="G42:G43" si="4">F42-E42</f>
        <v>0</v>
      </c>
      <c r="J42" t="str">
        <f>J30</f>
        <v>Low Income</v>
      </c>
      <c r="K42" s="1">
        <f>K30</f>
        <v>0</v>
      </c>
      <c r="L42" s="7">
        <f>_xlfn.XLOOKUP(J42,C$42:C$47,G$42:G$47,0)</f>
        <v>0</v>
      </c>
      <c r="M42" s="17">
        <f>D$55*K42*L42</f>
        <v>0</v>
      </c>
    </row>
    <row r="43" spans="1:15">
      <c r="B43" s="14" t="e">
        <f t="shared" si="1"/>
        <v>#DIV/0!</v>
      </c>
      <c r="C43" t="s">
        <v>17</v>
      </c>
      <c r="D43" s="1">
        <v>0.3</v>
      </c>
      <c r="E43" s="18">
        <f t="shared" si="2"/>
        <v>0</v>
      </c>
      <c r="F43" s="7">
        <f t="shared" si="3"/>
        <v>0</v>
      </c>
      <c r="G43" s="7">
        <f t="shared" si="4"/>
        <v>0</v>
      </c>
      <c r="J43" t="str">
        <f t="shared" ref="J43:K44" si="5">J31</f>
        <v>Median Income</v>
      </c>
      <c r="K43" s="1">
        <f t="shared" si="5"/>
        <v>0</v>
      </c>
      <c r="L43" s="7">
        <f t="shared" ref="L43:L44" si="6">_xlfn.XLOOKUP(J43,C$42:C$47,G$42:G$47,0)</f>
        <v>0</v>
      </c>
      <c r="M43" s="17">
        <f>D$55*K43*L43</f>
        <v>0</v>
      </c>
    </row>
    <row r="44" spans="1:15">
      <c r="B44" s="14" t="e">
        <f t="shared" si="1"/>
        <v>#DIV/0!</v>
      </c>
      <c r="C44" t="s">
        <v>18</v>
      </c>
      <c r="D44" s="1">
        <v>0.5</v>
      </c>
      <c r="E44" s="18">
        <f t="shared" si="2"/>
        <v>0</v>
      </c>
      <c r="F44" s="7">
        <f>E$22</f>
        <v>0</v>
      </c>
      <c r="G44" s="7">
        <f>F44-E44</f>
        <v>0</v>
      </c>
      <c r="H44" s="7"/>
      <c r="J44" t="str">
        <f t="shared" si="5"/>
        <v>Moderate Income</v>
      </c>
      <c r="K44" s="1">
        <f t="shared" si="5"/>
        <v>0</v>
      </c>
      <c r="L44" s="7">
        <f t="shared" si="6"/>
        <v>0</v>
      </c>
      <c r="M44" s="17">
        <f>D$55*K44*L44</f>
        <v>0</v>
      </c>
    </row>
    <row r="45" spans="1:15">
      <c r="B45" s="14" t="e">
        <f>IF(ROUND(H$47/G45/D$55,2)&gt;0,ROUND(H$47/G45/D$55,2),"")</f>
        <v>#DIV/0!</v>
      </c>
      <c r="C45" t="s">
        <v>19</v>
      </c>
      <c r="D45" s="1">
        <v>0.8</v>
      </c>
      <c r="E45" s="18">
        <f>-PV(D$53/12,360,((E16*0.7)/12*D$52))/(1-D$54)</f>
        <v>0</v>
      </c>
      <c r="F45" s="19">
        <f>E$22</f>
        <v>0</v>
      </c>
      <c r="G45" s="19">
        <f>F45-E45</f>
        <v>0</v>
      </c>
      <c r="L45" t="s">
        <v>36</v>
      </c>
      <c r="M45" s="17">
        <f>SUM(M42:M44)</f>
        <v>0</v>
      </c>
    </row>
    <row r="46" spans="1:15">
      <c r="B46" s="14" t="e">
        <f>IF(ROUND(H$47/G46/D$55,2)&gt;0,ROUND(H$47/G46/D$55,2),"")</f>
        <v>#DIV/0!</v>
      </c>
      <c r="C46" t="s">
        <v>20</v>
      </c>
      <c r="D46" s="1">
        <v>1</v>
      </c>
      <c r="E46" s="18">
        <f t="shared" si="2"/>
        <v>0</v>
      </c>
      <c r="F46" s="19">
        <f t="shared" ref="F46:F47" si="7">E$22</f>
        <v>0</v>
      </c>
      <c r="G46" s="19">
        <f t="shared" ref="G46:G47" si="8">F46-E46</f>
        <v>0</v>
      </c>
      <c r="H46" s="19"/>
    </row>
    <row r="47" spans="1:15">
      <c r="B47" s="24">
        <v>0.15</v>
      </c>
      <c r="C47" t="s">
        <v>21</v>
      </c>
      <c r="D47" s="1">
        <v>1.2</v>
      </c>
      <c r="E47" s="18">
        <f t="shared" si="2"/>
        <v>0</v>
      </c>
      <c r="F47" s="19">
        <f t="shared" si="7"/>
        <v>0</v>
      </c>
      <c r="G47" s="19">
        <f t="shared" si="8"/>
        <v>0</v>
      </c>
      <c r="H47" s="19">
        <f>D$55*B47*G47</f>
        <v>0</v>
      </c>
      <c r="J47" s="6" t="s">
        <v>46</v>
      </c>
      <c r="K47" s="6" t="b">
        <f>M45&gt;=H47</f>
        <v>1</v>
      </c>
    </row>
    <row r="48" spans="1:15">
      <c r="B48" s="5"/>
      <c r="C48" s="6"/>
      <c r="D48" s="5"/>
      <c r="E48" s="8"/>
      <c r="F48" s="8"/>
      <c r="G48" s="8"/>
      <c r="H48" s="7"/>
    </row>
    <row r="49" spans="2:7">
      <c r="B49" s="2"/>
      <c r="D49" s="1"/>
      <c r="E49" s="7"/>
      <c r="F49" s="7"/>
      <c r="G49" s="7"/>
    </row>
    <row r="50" spans="2:7">
      <c r="C50" s="4" t="s">
        <v>47</v>
      </c>
      <c r="D50" s="2">
        <v>0.35</v>
      </c>
      <c r="F50" s="7"/>
      <c r="G50" s="7"/>
    </row>
    <row r="51" spans="2:7">
      <c r="C51" s="4" t="s">
        <v>66</v>
      </c>
      <c r="D51" s="2">
        <v>0.05</v>
      </c>
      <c r="F51" s="21"/>
    </row>
    <row r="52" spans="2:7">
      <c r="C52" s="4" t="s">
        <v>67</v>
      </c>
      <c r="D52" s="2">
        <f>D50-D51</f>
        <v>0.3</v>
      </c>
    </row>
    <row r="53" spans="2:7">
      <c r="C53" s="4" t="s">
        <v>68</v>
      </c>
      <c r="D53" s="1">
        <v>0.06</v>
      </c>
      <c r="F53" s="18"/>
    </row>
    <row r="54" spans="2:7">
      <c r="C54" s="4" t="s">
        <v>69</v>
      </c>
      <c r="D54" s="1">
        <v>0.05</v>
      </c>
    </row>
    <row r="55" spans="2:7">
      <c r="C55" s="4" t="s">
        <v>50</v>
      </c>
      <c r="D55">
        <v>100</v>
      </c>
    </row>
    <row r="57" spans="2:7">
      <c r="C57" s="20" t="s">
        <v>70</v>
      </c>
    </row>
  </sheetData>
  <mergeCells count="1">
    <mergeCell ref="E1:F1"/>
  </mergeCells>
  <dataValidations count="1">
    <dataValidation type="list" allowBlank="1" showInputMessage="1" showErrorMessage="1" sqref="J30:J32" xr:uid="{962D54C1-3A1E-304E-A940-C1E3A56E8C4E}">
      <formula1>$C$30:$C$35</formula1>
    </dataValidation>
  </dataValidations>
  <hyperlinks>
    <hyperlink ref="C8" r:id="rId1" xr:uid="{8E79740F-0A77-421E-85E3-4EC4FC25B6A5}"/>
  </hyperlinks>
  <pageMargins left="0.7" right="0.7" top="0.75" bottom="0.75" header="0.3" footer="0.3"/>
  <pageSetup scale="59" orientation="landscape"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E6AC2-643F-45FE-B4C3-8C46F87D78B3}">
  <sheetPr>
    <pageSetUpPr fitToPage="1"/>
  </sheetPr>
  <dimension ref="A1:O57"/>
  <sheetViews>
    <sheetView workbookViewId="0">
      <selection activeCell="J3" sqref="J3"/>
    </sheetView>
  </sheetViews>
  <sheetFormatPr defaultColWidth="11" defaultRowHeight="15.6"/>
  <cols>
    <col min="3" max="3" width="22.375" bestFit="1" customWidth="1"/>
    <col min="5" max="5" width="13.625" bestFit="1" customWidth="1"/>
    <col min="6" max="6" width="12.5" bestFit="1" customWidth="1"/>
    <col min="7" max="7" width="11" bestFit="1" customWidth="1"/>
    <col min="8" max="8" width="11.5" bestFit="1" customWidth="1"/>
    <col min="10" max="10" width="18" customWidth="1"/>
    <col min="12" max="12" width="12.125" customWidth="1"/>
    <col min="13" max="13" width="15.875" customWidth="1"/>
  </cols>
  <sheetData>
    <row r="1" spans="1:15" ht="23.25">
      <c r="A1" s="10" t="s">
        <v>56</v>
      </c>
      <c r="D1" s="33"/>
      <c r="E1" s="60" t="s">
        <v>5</v>
      </c>
      <c r="F1" s="60"/>
      <c r="G1" s="64"/>
      <c r="H1" s="65"/>
    </row>
    <row r="2" spans="1:15" ht="15.95" customHeight="1">
      <c r="A2" s="10"/>
      <c r="D2" s="33"/>
      <c r="E2" s="33"/>
      <c r="F2" s="33"/>
      <c r="G2" s="65"/>
      <c r="H2" s="65"/>
      <c r="M2" s="30"/>
    </row>
    <row r="3" spans="1:15" ht="15.95" customHeight="1">
      <c r="A3" s="10"/>
      <c r="B3" t="s">
        <v>6</v>
      </c>
      <c r="C3" s="48" t="s">
        <v>52</v>
      </c>
      <c r="D3" s="61"/>
      <c r="E3" s="33"/>
      <c r="F3" s="62" t="s">
        <v>53</v>
      </c>
      <c r="G3" s="63">
        <v>45532</v>
      </c>
      <c r="H3" s="33"/>
    </row>
    <row r="4" spans="1:15" ht="15.95" customHeight="1">
      <c r="A4" s="10"/>
      <c r="D4" s="33"/>
      <c r="E4" s="33"/>
      <c r="F4" s="33"/>
      <c r="G4" s="33"/>
      <c r="H4" s="33"/>
    </row>
    <row r="5" spans="1:15" ht="15.95" thickBot="1">
      <c r="A5" s="15" t="s">
        <v>8</v>
      </c>
      <c r="B5" s="16"/>
      <c r="C5" s="16"/>
      <c r="D5" s="16"/>
      <c r="E5" s="16"/>
      <c r="F5" s="16"/>
      <c r="G5" s="16"/>
      <c r="H5" s="16"/>
      <c r="I5" s="16"/>
      <c r="J5" s="16"/>
      <c r="K5" s="16"/>
      <c r="L5" s="16"/>
      <c r="M5" s="16"/>
      <c r="N5" s="16"/>
      <c r="O5" s="16"/>
    </row>
    <row r="6" spans="1:15">
      <c r="B6" s="6" t="s">
        <v>9</v>
      </c>
    </row>
    <row r="7" spans="1:15">
      <c r="B7" s="6"/>
      <c r="C7" t="s">
        <v>10</v>
      </c>
    </row>
    <row r="8" spans="1:15">
      <c r="C8" s="25" t="s">
        <v>11</v>
      </c>
    </row>
    <row r="9" spans="1:15">
      <c r="C9" t="s">
        <v>12</v>
      </c>
    </row>
    <row r="11" spans="1:15">
      <c r="D11" t="s">
        <v>13</v>
      </c>
      <c r="E11" t="s">
        <v>14</v>
      </c>
    </row>
    <row r="12" spans="1:15">
      <c r="C12" t="s">
        <v>15</v>
      </c>
      <c r="D12" s="1">
        <v>0.15</v>
      </c>
      <c r="E12" s="56">
        <v>25200</v>
      </c>
      <c r="F12" s="2"/>
      <c r="G12" s="3" t="s">
        <v>57</v>
      </c>
    </row>
    <row r="13" spans="1:15">
      <c r="C13" t="s">
        <v>17</v>
      </c>
      <c r="D13" s="1">
        <v>0.3</v>
      </c>
      <c r="E13" s="56">
        <v>52900</v>
      </c>
      <c r="F13" s="2"/>
    </row>
    <row r="14" spans="1:15">
      <c r="C14" t="s">
        <v>18</v>
      </c>
      <c r="D14" s="1">
        <v>0.5</v>
      </c>
      <c r="E14" s="56">
        <v>88150</v>
      </c>
      <c r="F14" s="2"/>
    </row>
    <row r="15" spans="1:15">
      <c r="C15" t="s">
        <v>19</v>
      </c>
      <c r="D15" s="1">
        <v>0.8</v>
      </c>
      <c r="E15" s="56">
        <v>141000</v>
      </c>
      <c r="F15" s="2"/>
    </row>
    <row r="16" spans="1:15">
      <c r="C16" t="s">
        <v>20</v>
      </c>
      <c r="D16" s="1">
        <v>1</v>
      </c>
      <c r="E16" s="56">
        <v>167950</v>
      </c>
      <c r="F16" s="2"/>
    </row>
    <row r="17" spans="1:15">
      <c r="C17" t="s">
        <v>21</v>
      </c>
      <c r="D17" s="1">
        <v>1.2</v>
      </c>
      <c r="E17" s="56">
        <v>201500</v>
      </c>
      <c r="F17" s="2"/>
    </row>
    <row r="19" spans="1:15">
      <c r="B19" s="6" t="s">
        <v>58</v>
      </c>
    </row>
    <row r="20" spans="1:15">
      <c r="C20" t="s">
        <v>71</v>
      </c>
    </row>
    <row r="22" spans="1:15">
      <c r="D22" s="4" t="s">
        <v>60</v>
      </c>
      <c r="E22" s="56">
        <v>1500000</v>
      </c>
    </row>
    <row r="24" spans="1:15" ht="15.95" thickBot="1">
      <c r="A24" s="15" t="s">
        <v>25</v>
      </c>
      <c r="B24" s="16"/>
      <c r="C24" s="16"/>
      <c r="D24" s="16"/>
      <c r="E24" s="16"/>
      <c r="F24" s="16"/>
      <c r="G24" s="16"/>
      <c r="H24" s="16"/>
      <c r="I24" s="16"/>
      <c r="J24" s="16"/>
      <c r="K24" s="16"/>
      <c r="L24" s="16"/>
      <c r="M24" s="16"/>
      <c r="N24" s="16"/>
      <c r="O24" s="16"/>
    </row>
    <row r="25" spans="1:15">
      <c r="A25" s="6"/>
    </row>
    <row r="26" spans="1:15">
      <c r="A26" s="6"/>
      <c r="B26" s="6" t="s">
        <v>26</v>
      </c>
      <c r="J26" s="6" t="s">
        <v>27</v>
      </c>
    </row>
    <row r="27" spans="1:15">
      <c r="A27" s="6"/>
      <c r="B27" s="3" t="s">
        <v>61</v>
      </c>
      <c r="J27" t="s">
        <v>62</v>
      </c>
    </row>
    <row r="28" spans="1:15">
      <c r="A28" s="6"/>
    </row>
    <row r="29" spans="1:15">
      <c r="C29" s="9" t="s">
        <v>30</v>
      </c>
      <c r="D29" s="9" t="s">
        <v>31</v>
      </c>
      <c r="E29" s="9"/>
      <c r="J29" s="9" t="s">
        <v>30</v>
      </c>
      <c r="K29" s="9" t="s">
        <v>32</v>
      </c>
    </row>
    <row r="30" spans="1:15">
      <c r="C30" t="s">
        <v>15</v>
      </c>
      <c r="D30" s="1">
        <f>B42</f>
        <v>7.0000000000000007E-2</v>
      </c>
      <c r="I30" s="4" t="s">
        <v>33</v>
      </c>
      <c r="J30" s="48" t="s">
        <v>19</v>
      </c>
      <c r="K30" s="57">
        <v>0</v>
      </c>
    </row>
    <row r="31" spans="1:15">
      <c r="C31" t="s">
        <v>17</v>
      </c>
      <c r="D31" s="1">
        <f t="shared" ref="D31:D33" si="0">B43</f>
        <v>7.0000000000000007E-2</v>
      </c>
      <c r="I31" s="4" t="s">
        <v>34</v>
      </c>
      <c r="J31" s="48" t="s">
        <v>20</v>
      </c>
      <c r="K31" s="57">
        <v>0</v>
      </c>
    </row>
    <row r="32" spans="1:15">
      <c r="C32" t="s">
        <v>18</v>
      </c>
      <c r="D32" s="1">
        <f t="shared" si="0"/>
        <v>0.08</v>
      </c>
      <c r="I32" s="4" t="s">
        <v>35</v>
      </c>
      <c r="J32" s="54" t="s">
        <v>21</v>
      </c>
      <c r="K32" s="58">
        <v>0.15</v>
      </c>
    </row>
    <row r="33" spans="1:15">
      <c r="C33" t="s">
        <v>19</v>
      </c>
      <c r="D33" s="1">
        <f t="shared" si="0"/>
        <v>0.09</v>
      </c>
      <c r="J33" t="s">
        <v>36</v>
      </c>
      <c r="K33" s="32">
        <f>SUM(K30:K32)</f>
        <v>0.15</v>
      </c>
    </row>
    <row r="34" spans="1:15">
      <c r="C34" t="s">
        <v>20</v>
      </c>
      <c r="D34" s="1">
        <f>B46</f>
        <v>0.12</v>
      </c>
    </row>
    <row r="35" spans="1:15">
      <c r="C35" s="22" t="s">
        <v>21</v>
      </c>
      <c r="D35" s="23">
        <f>B47</f>
        <v>0.15</v>
      </c>
      <c r="J35" s="6" t="s">
        <v>37</v>
      </c>
      <c r="K35" s="6" t="b">
        <f>K47</f>
        <v>1</v>
      </c>
    </row>
    <row r="37" spans="1:15" ht="15.95" thickBot="1">
      <c r="A37" s="15" t="s">
        <v>38</v>
      </c>
      <c r="B37" s="16"/>
      <c r="C37" s="16"/>
      <c r="D37" s="16"/>
      <c r="E37" s="16"/>
      <c r="F37" s="16"/>
      <c r="G37" s="16"/>
      <c r="H37" s="16"/>
      <c r="I37" s="16"/>
      <c r="J37" s="16"/>
      <c r="K37" s="16"/>
      <c r="L37" s="16"/>
      <c r="M37" s="16"/>
      <c r="N37" s="16"/>
      <c r="O37" s="16"/>
    </row>
    <row r="38" spans="1:15">
      <c r="A38" s="6"/>
    </row>
    <row r="39" spans="1:15">
      <c r="A39" s="6"/>
      <c r="B39" s="6" t="str">
        <f>B26</f>
        <v>Single Category</v>
      </c>
      <c r="J39" s="6" t="str">
        <f>J26</f>
        <v>Combination</v>
      </c>
    </row>
    <row r="41" spans="1:15">
      <c r="B41" s="9" t="s">
        <v>39</v>
      </c>
      <c r="C41" s="9" t="s">
        <v>30</v>
      </c>
      <c r="D41" s="9" t="s">
        <v>40</v>
      </c>
      <c r="E41" s="9" t="s">
        <v>63</v>
      </c>
      <c r="F41" s="9" t="s">
        <v>64</v>
      </c>
      <c r="G41" s="9" t="s">
        <v>65</v>
      </c>
      <c r="H41" s="9" t="s">
        <v>44</v>
      </c>
      <c r="J41" s="9" t="str">
        <f>J29</f>
        <v>Income Category</v>
      </c>
      <c r="K41" s="9" t="str">
        <f>K29</f>
        <v>% of Units</v>
      </c>
      <c r="L41" s="9" t="s">
        <v>65</v>
      </c>
      <c r="M41" s="9" t="s">
        <v>36</v>
      </c>
      <c r="N41" s="9"/>
    </row>
    <row r="42" spans="1:15">
      <c r="B42" s="14">
        <f t="shared" ref="B42:B44" si="1">IF(ROUND(H$47/G42/D$55,2)&gt;0,ROUND(H$47/G42/D$55,2),"")</f>
        <v>7.0000000000000007E-2</v>
      </c>
      <c r="C42" t="s">
        <v>15</v>
      </c>
      <c r="D42" s="1">
        <v>0.15</v>
      </c>
      <c r="E42" s="18">
        <f t="shared" ref="E42:E47" si="2">-PV(D$53/12,360,(E12/12*D$52))/(1-D$54)</f>
        <v>110609.17586017905</v>
      </c>
      <c r="F42" s="7">
        <f t="shared" ref="F42:F43" si="3">E$22</f>
        <v>1500000</v>
      </c>
      <c r="G42" s="7">
        <f t="shared" ref="G42:G43" si="4">F42-E42</f>
        <v>1389390.8241398209</v>
      </c>
      <c r="J42" t="str">
        <f>J30</f>
        <v>Low Income</v>
      </c>
      <c r="K42" s="1">
        <f>K30</f>
        <v>0</v>
      </c>
      <c r="L42" s="7">
        <f>_xlfn.XLOOKUP(J42,C$42:C$47,G$42:G$47,0)</f>
        <v>983977.46984119248</v>
      </c>
      <c r="M42" s="17">
        <f>D$55*K42*L42</f>
        <v>0</v>
      </c>
    </row>
    <row r="43" spans="1:15">
      <c r="B43" s="14">
        <f t="shared" si="1"/>
        <v>7.0000000000000007E-2</v>
      </c>
      <c r="C43" t="s">
        <v>17</v>
      </c>
      <c r="D43" s="1">
        <v>0.3</v>
      </c>
      <c r="E43" s="18">
        <f t="shared" si="2"/>
        <v>232191.48424616945</v>
      </c>
      <c r="F43" s="7">
        <f t="shared" si="3"/>
        <v>1500000</v>
      </c>
      <c r="G43" s="7">
        <f t="shared" si="4"/>
        <v>1267808.5157538306</v>
      </c>
      <c r="J43" t="str">
        <f t="shared" ref="J43:K44" si="5">J31</f>
        <v>Median Income</v>
      </c>
      <c r="K43" s="1">
        <f t="shared" si="5"/>
        <v>0</v>
      </c>
      <c r="L43" s="7">
        <f t="shared" ref="L43:L44" si="6">_xlfn.XLOOKUP(J43,C$42:C$47,G$42:G$47,0)</f>
        <v>762824.95691598917</v>
      </c>
      <c r="M43" s="17">
        <f>D$55*K43*L43</f>
        <v>0</v>
      </c>
    </row>
    <row r="44" spans="1:15">
      <c r="B44" s="14">
        <f t="shared" si="1"/>
        <v>0.08</v>
      </c>
      <c r="C44" t="s">
        <v>18</v>
      </c>
      <c r="D44" s="1">
        <v>0.5</v>
      </c>
      <c r="E44" s="18">
        <f t="shared" si="2"/>
        <v>386912.65286011045</v>
      </c>
      <c r="F44" s="7">
        <f>E$22</f>
        <v>1500000</v>
      </c>
      <c r="G44" s="7">
        <f>F44-E44</f>
        <v>1113087.3471398896</v>
      </c>
      <c r="H44" s="7"/>
      <c r="J44" t="str">
        <f t="shared" si="5"/>
        <v>Moderate Income</v>
      </c>
      <c r="K44" s="1">
        <f t="shared" si="5"/>
        <v>0.15</v>
      </c>
      <c r="L44" s="7">
        <f t="shared" si="6"/>
        <v>615565.51841959998</v>
      </c>
      <c r="M44" s="17">
        <f>D$55*K44*L44</f>
        <v>9233482.7762940004</v>
      </c>
    </row>
    <row r="45" spans="1:15">
      <c r="B45" s="14">
        <f>IF(ROUND(H$47/G45/D$55,2)&gt;0,ROUND(H$47/G45/D$55,2),"")</f>
        <v>0.09</v>
      </c>
      <c r="C45" t="s">
        <v>19</v>
      </c>
      <c r="D45" s="1">
        <v>0.8</v>
      </c>
      <c r="E45" s="18">
        <f>-PV(D$53/12,360,((E16*0.7)/12*D$52))/(1-D$54)</f>
        <v>516022.53015880747</v>
      </c>
      <c r="F45" s="19">
        <f>E$22</f>
        <v>1500000</v>
      </c>
      <c r="G45" s="19">
        <f>F45-E45</f>
        <v>983977.46984119248</v>
      </c>
      <c r="L45" t="s">
        <v>36</v>
      </c>
      <c r="M45" s="17">
        <f>SUM(M42:M44)</f>
        <v>9233482.7762940004</v>
      </c>
    </row>
    <row r="46" spans="1:15">
      <c r="B46" s="14">
        <f>IF(ROUND(H$47/G46/D$55,2)&gt;0,ROUND(H$47/G46/D$55,2),"")</f>
        <v>0.12</v>
      </c>
      <c r="C46" t="s">
        <v>20</v>
      </c>
      <c r="D46" s="1">
        <v>1</v>
      </c>
      <c r="E46" s="18">
        <f t="shared" si="2"/>
        <v>737175.04308401083</v>
      </c>
      <c r="F46" s="19">
        <f t="shared" ref="F46:F47" si="7">E$22</f>
        <v>1500000</v>
      </c>
      <c r="G46" s="19">
        <f t="shared" ref="G46:G47" si="8">F46-E46</f>
        <v>762824.95691598917</v>
      </c>
      <c r="H46" s="19"/>
    </row>
    <row r="47" spans="1:15">
      <c r="B47" s="24">
        <v>0.15</v>
      </c>
      <c r="C47" t="s">
        <v>21</v>
      </c>
      <c r="D47" s="1">
        <v>1.2</v>
      </c>
      <c r="E47" s="18">
        <f t="shared" si="2"/>
        <v>884434.48158040002</v>
      </c>
      <c r="F47" s="19">
        <f t="shared" si="7"/>
        <v>1500000</v>
      </c>
      <c r="G47" s="19">
        <f t="shared" si="8"/>
        <v>615565.51841959998</v>
      </c>
      <c r="H47" s="19">
        <f>D$55*B47*G47</f>
        <v>9233482.7762940004</v>
      </c>
      <c r="J47" s="6" t="s">
        <v>46</v>
      </c>
      <c r="K47" s="6" t="b">
        <f>M45&gt;=H47</f>
        <v>1</v>
      </c>
    </row>
    <row r="48" spans="1:15">
      <c r="B48" s="5"/>
      <c r="C48" s="6"/>
      <c r="D48" s="5"/>
      <c r="E48" s="8"/>
      <c r="F48" s="8"/>
      <c r="G48" s="8"/>
      <c r="H48" s="7"/>
    </row>
    <row r="49" spans="2:7">
      <c r="B49" s="2"/>
      <c r="D49" s="1"/>
      <c r="E49" s="7"/>
      <c r="F49" s="7"/>
      <c r="G49" s="7"/>
    </row>
    <row r="50" spans="2:7">
      <c r="C50" s="4" t="s">
        <v>47</v>
      </c>
      <c r="D50" s="2">
        <v>0.35</v>
      </c>
      <c r="F50" s="7"/>
      <c r="G50" s="7"/>
    </row>
    <row r="51" spans="2:7">
      <c r="C51" s="4" t="s">
        <v>66</v>
      </c>
      <c r="D51" s="2">
        <v>0.05</v>
      </c>
      <c r="F51" s="21"/>
    </row>
    <row r="52" spans="2:7">
      <c r="C52" s="4" t="s">
        <v>67</v>
      </c>
      <c r="D52" s="2">
        <f>D50-D51</f>
        <v>0.3</v>
      </c>
    </row>
    <row r="53" spans="2:7">
      <c r="C53" s="4" t="s">
        <v>68</v>
      </c>
      <c r="D53" s="1">
        <v>0.06</v>
      </c>
      <c r="F53" s="18"/>
    </row>
    <row r="54" spans="2:7">
      <c r="C54" s="4" t="s">
        <v>69</v>
      </c>
      <c r="D54" s="1">
        <v>0.05</v>
      </c>
    </row>
    <row r="55" spans="2:7">
      <c r="C55" s="4" t="s">
        <v>50</v>
      </c>
      <c r="D55">
        <v>100</v>
      </c>
    </row>
    <row r="57" spans="2:7">
      <c r="C57" s="20" t="s">
        <v>70</v>
      </c>
    </row>
  </sheetData>
  <sheetProtection algorithmName="SHA-512" hashValue="y4qpI6OWEgYObIHO6Q0RUZdMJxnFLIwcwV7QHXbl0shAFKwrDnta4URiwb0L4ks+iSyoSxUZe2RmbRkdooTWng==" saltValue="XtvFRihUTKi1wF8KDC5bjg==" spinCount="100000" sheet="1" objects="1" scenarios="1"/>
  <mergeCells count="1">
    <mergeCell ref="E1:F1"/>
  </mergeCells>
  <dataValidations count="1">
    <dataValidation type="list" allowBlank="1" showInputMessage="1" showErrorMessage="1" sqref="J30:J32" xr:uid="{697A234A-42F8-4D5D-9F26-D4D9E067420B}">
      <formula1>$C$30:$C$35</formula1>
    </dataValidation>
  </dataValidations>
  <hyperlinks>
    <hyperlink ref="C8" r:id="rId1" xr:uid="{347DE3DB-1C82-4250-AA8D-35A3595CA7A3}"/>
  </hyperlinks>
  <pageMargins left="0.7" right="0.7" top="0.75" bottom="0.75" header="0.3" footer="0.3"/>
  <pageSetup scale="59"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Rick Jacobus</dc:creator>
  <cp:keywords/>
  <dc:description/>
  <cp:lastModifiedBy>Sophie Gabel-Scheinbaum</cp:lastModifiedBy>
  <cp:revision/>
  <dcterms:created xsi:type="dcterms:W3CDTF">2023-07-21T16:39:56Z</dcterms:created>
  <dcterms:modified xsi:type="dcterms:W3CDTF">2025-03-19T16:39:33Z</dcterms:modified>
  <cp:category/>
  <cp:contentStatus/>
</cp:coreProperties>
</file>