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btanner\Box\PFO\Arterials\Tech Transfer Seminar\2024 TSP 102\for webpage\"/>
    </mc:Choice>
  </mc:AlternateContent>
  <xr:revisionPtr revIDLastSave="0" documentId="13_ncr:1_{1055CEA9-5EE0-4F44-A92B-D32386E9580C}" xr6:coauthVersionLast="47" xr6:coauthVersionMax="47" xr10:uidLastSave="{00000000-0000-0000-0000-000000000000}"/>
  <bookViews>
    <workbookView xWindow="-120" yWindow="-120" windowWidth="29040" windowHeight="15840" activeTab="2" xr2:uid="{C1A9FF27-EFB9-416B-93E2-DE8A7AD6B663}"/>
  </bookViews>
  <sheets>
    <sheet name="Disclaimer" sheetId="21" r:id="rId1"/>
    <sheet name="Inputs" sheetId="7" r:id="rId2"/>
    <sheet name="Dial 1" sheetId="18" r:id="rId3"/>
    <sheet name="Dial 2" sheetId="16" r:id="rId4"/>
    <sheet name="Dial 3" sheetId="19" r:id="rId5"/>
    <sheet name="Read Me" sheetId="8" r:id="rId6"/>
    <sheet name="Scratch Paper" sheetId="3" r:id="rId7"/>
  </sheets>
  <definedNames>
    <definedName name="_xlnm.Print_Area" localSheetId="2">'Dial 1'!$A$1:$AX$120</definedName>
    <definedName name="_xlnm.Print_Area" localSheetId="3">'Dial 2'!$A$1:$AX$120</definedName>
    <definedName name="_xlnm.Print_Area" localSheetId="4">'Dial 3'!$A$1:$AX$120</definedName>
    <definedName name="_xlnm.Print_Area" localSheetId="1">Inputs!$A$1:$AZ$19</definedName>
    <definedName name="solver_adj" localSheetId="2" hidden="1">'Dial 1'!$E$7:$AU$7</definedName>
    <definedName name="solver_adj" localSheetId="3" hidden="1">'Dial 2'!$E$7:$AU$7</definedName>
    <definedName name="solver_adj" localSheetId="4" hidden="1">'Dial 3'!$E$7:$AU$7</definedName>
    <definedName name="solver_adj" localSheetId="1" hidden="1">Inputs!#REF!</definedName>
    <definedName name="solver_cvg" localSheetId="2" hidden="1">0.0001</definedName>
    <definedName name="solver_cvg" localSheetId="3" hidden="1">0.0001</definedName>
    <definedName name="solver_cvg" localSheetId="4" hidden="1">0.0001</definedName>
    <definedName name="solver_cvg" localSheetId="1" hidden="1">0.0001</definedName>
    <definedName name="solver_drv" localSheetId="2" hidden="1">1</definedName>
    <definedName name="solver_drv" localSheetId="3" hidden="1">1</definedName>
    <definedName name="solver_drv" localSheetId="4" hidden="1">1</definedName>
    <definedName name="solver_drv" localSheetId="1" hidden="1">1</definedName>
    <definedName name="solver_eng" localSheetId="2" hidden="1">3</definedName>
    <definedName name="solver_eng" localSheetId="3" hidden="1">3</definedName>
    <definedName name="solver_eng" localSheetId="4" hidden="1">3</definedName>
    <definedName name="solver_eng" localSheetId="1" hidden="1">3</definedName>
    <definedName name="solver_est" localSheetId="2" hidden="1">1</definedName>
    <definedName name="solver_est" localSheetId="3" hidden="1">1</definedName>
    <definedName name="solver_est" localSheetId="4" hidden="1">1</definedName>
    <definedName name="solver_est" localSheetId="1" hidden="1">1</definedName>
    <definedName name="solver_itr" localSheetId="2" hidden="1">2147483647</definedName>
    <definedName name="solver_itr" localSheetId="3" hidden="1">2147483647</definedName>
    <definedName name="solver_itr" localSheetId="4" hidden="1">2147483647</definedName>
    <definedName name="solver_itr" localSheetId="1" hidden="1">2147483647</definedName>
    <definedName name="solver_lhs1" localSheetId="2" hidden="1">'Dial 1'!$E$7:$AU$7</definedName>
    <definedName name="solver_lhs1" localSheetId="3" hidden="1">'Dial 2'!$E$7:$AU$7</definedName>
    <definedName name="solver_lhs1" localSheetId="4" hidden="1">'Dial 3'!$E$7:$AU$7</definedName>
    <definedName name="solver_lhs1" localSheetId="1" hidden="1">Inputs!#REF!</definedName>
    <definedName name="solver_lhs2" localSheetId="2" hidden="1">'Dial 1'!$E$7:$AU$7</definedName>
    <definedName name="solver_lhs2" localSheetId="3" hidden="1">'Dial 2'!$E$7:$AU$7</definedName>
    <definedName name="solver_lhs2" localSheetId="4" hidden="1">'Dial 3'!$E$7:$AU$7</definedName>
    <definedName name="solver_lhs2" localSheetId="1" hidden="1">Inputs!#REF!</definedName>
    <definedName name="solver_mip" localSheetId="2" hidden="1">2147483647</definedName>
    <definedName name="solver_mip" localSheetId="3" hidden="1">2147483647</definedName>
    <definedName name="solver_mip" localSheetId="4" hidden="1">2147483647</definedName>
    <definedName name="solver_mip" localSheetId="1" hidden="1">2147483647</definedName>
    <definedName name="solver_mni" localSheetId="2" hidden="1">30</definedName>
    <definedName name="solver_mni" localSheetId="3" hidden="1">30</definedName>
    <definedName name="solver_mni" localSheetId="4" hidden="1">30</definedName>
    <definedName name="solver_mni" localSheetId="1" hidden="1">30</definedName>
    <definedName name="solver_mrt" localSheetId="2" hidden="1">0.075</definedName>
    <definedName name="solver_mrt" localSheetId="3" hidden="1">0.075</definedName>
    <definedName name="solver_mrt" localSheetId="4" hidden="1">0.075</definedName>
    <definedName name="solver_mrt" localSheetId="1" hidden="1">0.075</definedName>
    <definedName name="solver_msl" localSheetId="2" hidden="1">2</definedName>
    <definedName name="solver_msl" localSheetId="3" hidden="1">2</definedName>
    <definedName name="solver_msl" localSheetId="4" hidden="1">2</definedName>
    <definedName name="solver_msl" localSheetId="1" hidden="1">2</definedName>
    <definedName name="solver_neg" localSheetId="2" hidden="1">1</definedName>
    <definedName name="solver_neg" localSheetId="3" hidden="1">1</definedName>
    <definedName name="solver_neg" localSheetId="4" hidden="1">1</definedName>
    <definedName name="solver_neg" localSheetId="1" hidden="1">1</definedName>
    <definedName name="solver_nod" localSheetId="2" hidden="1">2147483647</definedName>
    <definedName name="solver_nod" localSheetId="3" hidden="1">2147483647</definedName>
    <definedName name="solver_nod" localSheetId="4" hidden="1">2147483647</definedName>
    <definedName name="solver_nod" localSheetId="1" hidden="1">2147483647</definedName>
    <definedName name="solver_num" localSheetId="2" hidden="1">2</definedName>
    <definedName name="solver_num" localSheetId="3" hidden="1">2</definedName>
    <definedName name="solver_num" localSheetId="4" hidden="1">2</definedName>
    <definedName name="solver_num" localSheetId="1" hidden="1">2</definedName>
    <definedName name="solver_nwt" localSheetId="2" hidden="1">1</definedName>
    <definedName name="solver_nwt" localSheetId="3" hidden="1">1</definedName>
    <definedName name="solver_nwt" localSheetId="4" hidden="1">1</definedName>
    <definedName name="solver_nwt" localSheetId="1" hidden="1">1</definedName>
    <definedName name="solver_opt" localSheetId="2" hidden="1">'Dial 1'!$AX$15</definedName>
    <definedName name="solver_opt" localSheetId="3" hidden="1">'Dial 2'!$AX$15</definedName>
    <definedName name="solver_opt" localSheetId="4" hidden="1">'Dial 3'!$AX$15</definedName>
    <definedName name="solver_opt" localSheetId="1" hidden="1">Inputs!#REF!</definedName>
    <definedName name="solver_pre" localSheetId="2" hidden="1">0.000001</definedName>
    <definedName name="solver_pre" localSheetId="3" hidden="1">0.000001</definedName>
    <definedName name="solver_pre" localSheetId="4" hidden="1">0.000001</definedName>
    <definedName name="solver_pre" localSheetId="1" hidden="1">0.000001</definedName>
    <definedName name="solver_rbv" localSheetId="2" hidden="1">2</definedName>
    <definedName name="solver_rbv" localSheetId="3" hidden="1">2</definedName>
    <definedName name="solver_rbv" localSheetId="4" hidden="1">2</definedName>
    <definedName name="solver_rbv" localSheetId="1" hidden="1">2</definedName>
    <definedName name="solver_rel1" localSheetId="2" hidden="1">1</definedName>
    <definedName name="solver_rel1" localSheetId="3" hidden="1">1</definedName>
    <definedName name="solver_rel1" localSheetId="4" hidden="1">1</definedName>
    <definedName name="solver_rel1" localSheetId="1" hidden="1">1</definedName>
    <definedName name="solver_rel2" localSheetId="2" hidden="1">4</definedName>
    <definedName name="solver_rel2" localSheetId="3" hidden="1">4</definedName>
    <definedName name="solver_rel2" localSheetId="4" hidden="1">4</definedName>
    <definedName name="solver_rel2" localSheetId="1" hidden="1">4</definedName>
    <definedName name="solver_rhs1" localSheetId="2" hidden="1">100</definedName>
    <definedName name="solver_rhs1" localSheetId="3" hidden="1">100</definedName>
    <definedName name="solver_rhs1" localSheetId="4" hidden="1">100</definedName>
    <definedName name="solver_rhs1" localSheetId="1" hidden="1">100</definedName>
    <definedName name="solver_rhs2" localSheetId="2" hidden="1">integer</definedName>
    <definedName name="solver_rhs2" localSheetId="3" hidden="1">integer</definedName>
    <definedName name="solver_rhs2" localSheetId="4" hidden="1">integer</definedName>
    <definedName name="solver_rhs2" localSheetId="1" hidden="1">integer</definedName>
    <definedName name="solver_rlx" localSheetId="2" hidden="1">2</definedName>
    <definedName name="solver_rlx" localSheetId="3" hidden="1">2</definedName>
    <definedName name="solver_rlx" localSheetId="4" hidden="1">2</definedName>
    <definedName name="solver_rlx" localSheetId="1" hidden="1">2</definedName>
    <definedName name="solver_rsd" localSheetId="2" hidden="1">0</definedName>
    <definedName name="solver_rsd" localSheetId="3" hidden="1">0</definedName>
    <definedName name="solver_rsd" localSheetId="4" hidden="1">0</definedName>
    <definedName name="solver_rsd" localSheetId="1" hidden="1">0</definedName>
    <definedName name="solver_scl" localSheetId="2" hidden="1">2</definedName>
    <definedName name="solver_scl" localSheetId="3" hidden="1">2</definedName>
    <definedName name="solver_scl" localSheetId="4" hidden="1">2</definedName>
    <definedName name="solver_scl" localSheetId="1" hidden="1">2</definedName>
    <definedName name="solver_sho" localSheetId="2" hidden="1">2</definedName>
    <definedName name="solver_sho" localSheetId="3" hidden="1">2</definedName>
    <definedName name="solver_sho" localSheetId="4" hidden="1">2</definedName>
    <definedName name="solver_sho" localSheetId="1" hidden="1">2</definedName>
    <definedName name="solver_ssz" localSheetId="2" hidden="1">0</definedName>
    <definedName name="solver_ssz" localSheetId="3" hidden="1">0</definedName>
    <definedName name="solver_ssz" localSheetId="4" hidden="1">0</definedName>
    <definedName name="solver_ssz" localSheetId="1" hidden="1">0</definedName>
    <definedName name="solver_tim" localSheetId="2" hidden="1">2147483647</definedName>
    <definedName name="solver_tim" localSheetId="3" hidden="1">2147483647</definedName>
    <definedName name="solver_tim" localSheetId="4" hidden="1">2147483647</definedName>
    <definedName name="solver_tim" localSheetId="1" hidden="1">2147483647</definedName>
    <definedName name="solver_tol" localSheetId="2" hidden="1">0.01</definedName>
    <definedName name="solver_tol" localSheetId="3" hidden="1">0.01</definedName>
    <definedName name="solver_tol" localSheetId="4" hidden="1">0.01</definedName>
    <definedName name="solver_tol" localSheetId="1" hidden="1">0.01</definedName>
    <definedName name="solver_typ" localSheetId="2" hidden="1">2</definedName>
    <definedName name="solver_typ" localSheetId="3" hidden="1">2</definedName>
    <definedName name="solver_typ" localSheetId="4" hidden="1">2</definedName>
    <definedName name="solver_typ" localSheetId="1" hidden="1">2</definedName>
    <definedName name="solver_val" localSheetId="2" hidden="1">0</definedName>
    <definedName name="solver_val" localSheetId="3" hidden="1">0</definedName>
    <definedName name="solver_val" localSheetId="4" hidden="1">0</definedName>
    <definedName name="solver_val" localSheetId="1" hidden="1">0</definedName>
    <definedName name="solver_ver" localSheetId="2" hidden="1">3</definedName>
    <definedName name="solver_ver" localSheetId="3" hidden="1">3</definedName>
    <definedName name="solver_ver" localSheetId="4" hidden="1">3</definedName>
    <definedName name="solver_ver" localSheetId="1" hidden="1">3</definedName>
  </definedNames>
  <calcPr calcId="191028"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2" i="18" l="1"/>
  <c r="AW2" i="16"/>
  <c r="V6" i="19" l="1"/>
  <c r="AU116" i="19"/>
  <c r="AS116" i="19"/>
  <c r="AQ116" i="19"/>
  <c r="AO116" i="19"/>
  <c r="AM116" i="19"/>
  <c r="AK116" i="19"/>
  <c r="AI116" i="19"/>
  <c r="AG116" i="19"/>
  <c r="AE116" i="19"/>
  <c r="AC116" i="19"/>
  <c r="AA116" i="19"/>
  <c r="Y116" i="19"/>
  <c r="W116" i="19"/>
  <c r="U116" i="19"/>
  <c r="S116" i="19"/>
  <c r="Q116" i="19"/>
  <c r="O116" i="19"/>
  <c r="M116" i="19"/>
  <c r="K116" i="19"/>
  <c r="I116" i="19"/>
  <c r="G116" i="19"/>
  <c r="E116" i="19"/>
  <c r="F24" i="19" s="1"/>
  <c r="F39" i="19" s="1"/>
  <c r="AT115" i="19"/>
  <c r="AR115" i="19"/>
  <c r="AP115" i="19"/>
  <c r="AN115" i="19"/>
  <c r="AL115" i="19"/>
  <c r="AJ115" i="19"/>
  <c r="AH115" i="19"/>
  <c r="AF115" i="19"/>
  <c r="AD115" i="19"/>
  <c r="AB115" i="19"/>
  <c r="Z115" i="19"/>
  <c r="X115" i="19"/>
  <c r="V115" i="19"/>
  <c r="T115" i="19"/>
  <c r="R115" i="19"/>
  <c r="P115" i="19"/>
  <c r="N115" i="19"/>
  <c r="L115" i="19"/>
  <c r="J115" i="19"/>
  <c r="H115" i="19"/>
  <c r="F115" i="19"/>
  <c r="D115" i="19"/>
  <c r="AT114" i="19"/>
  <c r="AR114" i="19"/>
  <c r="AP114" i="19"/>
  <c r="AN114" i="19"/>
  <c r="AL114" i="19"/>
  <c r="AJ114" i="19"/>
  <c r="AH114" i="19"/>
  <c r="AF114" i="19"/>
  <c r="AD114" i="19"/>
  <c r="AB114" i="19"/>
  <c r="Z114" i="19"/>
  <c r="X114" i="19"/>
  <c r="V114" i="19"/>
  <c r="T114" i="19"/>
  <c r="R114" i="19"/>
  <c r="P114" i="19"/>
  <c r="N114" i="19"/>
  <c r="L114" i="19"/>
  <c r="J114" i="19"/>
  <c r="H114" i="19"/>
  <c r="F114" i="19"/>
  <c r="D114" i="19"/>
  <c r="AT113" i="19"/>
  <c r="AR113" i="19"/>
  <c r="AP113" i="19"/>
  <c r="AN113" i="19"/>
  <c r="AL113" i="19"/>
  <c r="AJ113" i="19"/>
  <c r="AH113" i="19"/>
  <c r="AF113" i="19"/>
  <c r="AD113" i="19"/>
  <c r="AB113" i="19"/>
  <c r="Z113" i="19"/>
  <c r="X113" i="19"/>
  <c r="V113" i="19"/>
  <c r="T113" i="19"/>
  <c r="R113" i="19"/>
  <c r="P113" i="19"/>
  <c r="N113" i="19"/>
  <c r="L113" i="19"/>
  <c r="J113" i="19"/>
  <c r="H113" i="19"/>
  <c r="F113" i="19"/>
  <c r="D113" i="19"/>
  <c r="AT112" i="19"/>
  <c r="AR112" i="19"/>
  <c r="AP112" i="19"/>
  <c r="AN112" i="19"/>
  <c r="AL112" i="19"/>
  <c r="AJ112" i="19"/>
  <c r="AH112" i="19"/>
  <c r="AF112" i="19"/>
  <c r="AD112" i="19"/>
  <c r="AB112" i="19"/>
  <c r="Z112" i="19"/>
  <c r="X112" i="19"/>
  <c r="V112" i="19"/>
  <c r="T112" i="19"/>
  <c r="R112" i="19"/>
  <c r="P112" i="19"/>
  <c r="N112" i="19"/>
  <c r="L112" i="19"/>
  <c r="J112" i="19"/>
  <c r="H112" i="19"/>
  <c r="F112" i="19"/>
  <c r="D112" i="19"/>
  <c r="AU111" i="19"/>
  <c r="AT111" i="19"/>
  <c r="AS111" i="19"/>
  <c r="AR111" i="19"/>
  <c r="AQ111" i="19"/>
  <c r="AP111" i="19"/>
  <c r="AO111" i="19"/>
  <c r="AN111" i="19"/>
  <c r="AM111" i="19"/>
  <c r="AL111" i="19"/>
  <c r="AK111" i="19"/>
  <c r="AJ111" i="19"/>
  <c r="AI111" i="19"/>
  <c r="AH111" i="19"/>
  <c r="AG111" i="19"/>
  <c r="AF111" i="19"/>
  <c r="AE111" i="19"/>
  <c r="AD111" i="19"/>
  <c r="AC111" i="19"/>
  <c r="AB111" i="19"/>
  <c r="AA111" i="19"/>
  <c r="Z111" i="19"/>
  <c r="Y111" i="19"/>
  <c r="X111" i="19"/>
  <c r="W111" i="19"/>
  <c r="V111" i="19"/>
  <c r="U111" i="19"/>
  <c r="T111" i="19"/>
  <c r="S111" i="19"/>
  <c r="R111" i="19"/>
  <c r="Q111" i="19"/>
  <c r="P111" i="19"/>
  <c r="O111" i="19"/>
  <c r="N111" i="19"/>
  <c r="M111" i="19"/>
  <c r="L111" i="19"/>
  <c r="K111" i="19"/>
  <c r="J111" i="19"/>
  <c r="I111" i="19"/>
  <c r="H111" i="19"/>
  <c r="G111" i="19"/>
  <c r="F111" i="19"/>
  <c r="E111" i="19"/>
  <c r="D111" i="19"/>
  <c r="D52" i="19" s="1"/>
  <c r="AU110" i="19"/>
  <c r="AT110" i="19"/>
  <c r="AS110" i="19"/>
  <c r="AR110" i="19"/>
  <c r="AQ110" i="19"/>
  <c r="AP110" i="19"/>
  <c r="AO110" i="19"/>
  <c r="AN110" i="19"/>
  <c r="AM110" i="19"/>
  <c r="AL110" i="19"/>
  <c r="AK110" i="19"/>
  <c r="AJ110" i="19"/>
  <c r="AI110" i="19"/>
  <c r="AH110" i="19"/>
  <c r="AG110" i="19"/>
  <c r="AF110" i="19"/>
  <c r="AE110" i="19"/>
  <c r="AD110" i="19"/>
  <c r="AC110" i="19"/>
  <c r="AB110" i="19"/>
  <c r="AA110" i="19"/>
  <c r="Z110" i="19"/>
  <c r="Y110" i="19"/>
  <c r="X110" i="19"/>
  <c r="W110" i="19"/>
  <c r="V110" i="19"/>
  <c r="U110" i="19"/>
  <c r="T110" i="19"/>
  <c r="S110" i="19"/>
  <c r="R110" i="19"/>
  <c r="Q110" i="19"/>
  <c r="P110" i="19"/>
  <c r="O110" i="19"/>
  <c r="N110" i="19"/>
  <c r="M110" i="19"/>
  <c r="L110" i="19"/>
  <c r="K110" i="19"/>
  <c r="J110" i="19"/>
  <c r="I110" i="19"/>
  <c r="H110" i="19"/>
  <c r="G110" i="19"/>
  <c r="F110" i="19"/>
  <c r="E110" i="19"/>
  <c r="D110" i="19"/>
  <c r="AU106" i="19"/>
  <c r="AT32" i="19" s="1"/>
  <c r="AT33" i="19" s="1"/>
  <c r="AT106" i="19"/>
  <c r="AS106" i="19"/>
  <c r="AR32" i="19" s="1"/>
  <c r="AR106" i="19"/>
  <c r="AQ106" i="19"/>
  <c r="AP32" i="19" s="1"/>
  <c r="AP106" i="19"/>
  <c r="AO106" i="19"/>
  <c r="AN32" i="19" s="1"/>
  <c r="AN106" i="19"/>
  <c r="AM106" i="19"/>
  <c r="AL32" i="19" s="1"/>
  <c r="AL106" i="19"/>
  <c r="AK106" i="19"/>
  <c r="AJ106" i="19"/>
  <c r="AI106" i="19"/>
  <c r="AH106" i="19"/>
  <c r="AG106" i="19"/>
  <c r="AF32" i="19" s="1"/>
  <c r="AF106" i="19"/>
  <c r="AE106" i="19"/>
  <c r="AD32" i="19" s="1"/>
  <c r="AD106" i="19"/>
  <c r="AB106" i="19"/>
  <c r="AA106" i="19"/>
  <c r="Z32" i="19" s="1"/>
  <c r="Z106" i="19"/>
  <c r="Y106" i="19"/>
  <c r="X32" i="19" s="1"/>
  <c r="X106" i="19"/>
  <c r="V106" i="19"/>
  <c r="U106" i="19"/>
  <c r="T32" i="19" s="1"/>
  <c r="T106" i="19"/>
  <c r="R106" i="19"/>
  <c r="Q106" i="19"/>
  <c r="P32" i="19" s="1"/>
  <c r="P106" i="19"/>
  <c r="O106" i="19"/>
  <c r="N32" i="19" s="1"/>
  <c r="N106" i="19"/>
  <c r="L106" i="19"/>
  <c r="K106" i="19"/>
  <c r="J32" i="19" s="1"/>
  <c r="J106" i="19"/>
  <c r="I106" i="19"/>
  <c r="H32" i="19" s="1"/>
  <c r="H106" i="19"/>
  <c r="F106" i="19"/>
  <c r="E106" i="19"/>
  <c r="D32" i="19" s="1"/>
  <c r="D106" i="19"/>
  <c r="AU105" i="19"/>
  <c r="AT105" i="19"/>
  <c r="AS105" i="19"/>
  <c r="AR105" i="19"/>
  <c r="AQ105" i="19"/>
  <c r="AR17" i="19" s="1"/>
  <c r="AP105" i="19"/>
  <c r="AO105" i="19"/>
  <c r="AP17" i="19" s="1"/>
  <c r="AN105" i="19"/>
  <c r="AM105" i="19"/>
  <c r="AN17" i="19" s="1"/>
  <c r="AL105" i="19"/>
  <c r="AK105" i="19"/>
  <c r="AL17" i="19" s="1"/>
  <c r="AJ105" i="19"/>
  <c r="AI105" i="19"/>
  <c r="AJ17" i="19" s="1"/>
  <c r="AH105" i="19"/>
  <c r="AG105" i="19"/>
  <c r="AH17" i="19" s="1"/>
  <c r="AF105" i="19"/>
  <c r="AE105" i="19"/>
  <c r="AF17" i="19" s="1"/>
  <c r="AD105" i="19"/>
  <c r="AC105" i="19"/>
  <c r="AD17" i="19" s="1"/>
  <c r="AB105" i="19"/>
  <c r="AA105" i="19"/>
  <c r="AB17" i="19" s="1"/>
  <c r="Z105" i="19"/>
  <c r="Y105" i="19"/>
  <c r="X105" i="19"/>
  <c r="V105" i="19"/>
  <c r="U105" i="19"/>
  <c r="V17" i="19" s="1"/>
  <c r="T105" i="19"/>
  <c r="S105" i="19"/>
  <c r="T17" i="19" s="1"/>
  <c r="R105" i="19"/>
  <c r="Q105" i="19"/>
  <c r="R17" i="19" s="1"/>
  <c r="P105" i="19"/>
  <c r="O105" i="19"/>
  <c r="P17" i="19" s="1"/>
  <c r="N105" i="19"/>
  <c r="M105" i="19"/>
  <c r="N17" i="19" s="1"/>
  <c r="L105" i="19"/>
  <c r="J105" i="19"/>
  <c r="I105" i="19"/>
  <c r="J17" i="19" s="1"/>
  <c r="H105" i="19"/>
  <c r="G105" i="19"/>
  <c r="H17" i="19" s="1"/>
  <c r="F105" i="19"/>
  <c r="E105" i="19"/>
  <c r="F17" i="19" s="1"/>
  <c r="D105" i="19"/>
  <c r="AU104" i="19"/>
  <c r="AT104" i="19"/>
  <c r="AS104" i="19"/>
  <c r="AR104" i="19"/>
  <c r="AQ104" i="19"/>
  <c r="AP104" i="19"/>
  <c r="AO104" i="19"/>
  <c r="AN104" i="19"/>
  <c r="AM104" i="19"/>
  <c r="AL104" i="19"/>
  <c r="AK104" i="19"/>
  <c r="AJ104" i="19"/>
  <c r="AI104" i="19"/>
  <c r="AH104" i="19"/>
  <c r="AG104" i="19"/>
  <c r="AF104" i="19"/>
  <c r="AE104" i="19"/>
  <c r="AD104" i="19"/>
  <c r="AC104" i="19"/>
  <c r="AB104" i="19"/>
  <c r="AA104" i="19"/>
  <c r="Z104" i="19"/>
  <c r="Y104" i="19"/>
  <c r="X104" i="19"/>
  <c r="W104" i="19"/>
  <c r="V104" i="19"/>
  <c r="U104" i="19"/>
  <c r="T104" i="19"/>
  <c r="S104" i="19"/>
  <c r="R104" i="19"/>
  <c r="Q104" i="19"/>
  <c r="P104" i="19"/>
  <c r="O104" i="19"/>
  <c r="N104" i="19"/>
  <c r="M104" i="19"/>
  <c r="L104" i="19"/>
  <c r="K104" i="19"/>
  <c r="J104" i="19"/>
  <c r="I104" i="19"/>
  <c r="H104" i="19"/>
  <c r="G104" i="19"/>
  <c r="F104" i="19"/>
  <c r="E104" i="19"/>
  <c r="D104" i="19"/>
  <c r="AU103" i="19"/>
  <c r="AT103" i="19"/>
  <c r="AS103" i="19"/>
  <c r="AR103" i="19"/>
  <c r="AQ103" i="19"/>
  <c r="AP103" i="19"/>
  <c r="AO103" i="19"/>
  <c r="AN103" i="19"/>
  <c r="AM103" i="19"/>
  <c r="AL103" i="19"/>
  <c r="AK103" i="19"/>
  <c r="AJ103" i="19"/>
  <c r="AI103" i="19"/>
  <c r="AH103" i="19"/>
  <c r="AG103" i="19"/>
  <c r="AF103" i="19"/>
  <c r="AE103" i="19"/>
  <c r="AD103" i="19"/>
  <c r="AC103" i="19"/>
  <c r="AB103" i="19"/>
  <c r="AA103" i="19"/>
  <c r="Z103" i="19"/>
  <c r="Y103" i="19"/>
  <c r="X103" i="19"/>
  <c r="W103" i="19"/>
  <c r="V103" i="19"/>
  <c r="U103" i="19"/>
  <c r="T103" i="19"/>
  <c r="S103" i="19"/>
  <c r="R103" i="19"/>
  <c r="Q103" i="19"/>
  <c r="P103" i="19"/>
  <c r="O103" i="19"/>
  <c r="N103" i="19"/>
  <c r="M103" i="19"/>
  <c r="L103" i="19"/>
  <c r="K103" i="19"/>
  <c r="J103" i="19"/>
  <c r="I103" i="19"/>
  <c r="H103" i="19"/>
  <c r="G103" i="19"/>
  <c r="F103" i="19"/>
  <c r="E103" i="19"/>
  <c r="D103" i="19"/>
  <c r="AU102" i="19"/>
  <c r="AT102" i="19"/>
  <c r="AS102" i="19"/>
  <c r="AR102" i="19"/>
  <c r="AQ102" i="19"/>
  <c r="AP102" i="19"/>
  <c r="AO102" i="19"/>
  <c r="AN102" i="19"/>
  <c r="AM102" i="19"/>
  <c r="AL102" i="19"/>
  <c r="AK102" i="19"/>
  <c r="AJ102" i="19"/>
  <c r="AI102" i="19"/>
  <c r="AH102" i="19"/>
  <c r="AG102" i="19"/>
  <c r="AF102" i="19"/>
  <c r="AE102" i="19"/>
  <c r="AD102" i="19"/>
  <c r="AC102" i="19"/>
  <c r="AB102" i="19"/>
  <c r="AA102" i="19"/>
  <c r="Z102" i="19"/>
  <c r="Y102" i="19"/>
  <c r="X102" i="19"/>
  <c r="W102" i="19"/>
  <c r="V102" i="19"/>
  <c r="U102" i="19"/>
  <c r="T102" i="19"/>
  <c r="S102" i="19"/>
  <c r="R102" i="19"/>
  <c r="Q102" i="19"/>
  <c r="P102" i="19"/>
  <c r="O102" i="19"/>
  <c r="N102" i="19"/>
  <c r="M102" i="19"/>
  <c r="L102" i="19"/>
  <c r="K102" i="19"/>
  <c r="J102" i="19"/>
  <c r="I102" i="19"/>
  <c r="H102" i="19"/>
  <c r="G102" i="19"/>
  <c r="F102" i="19"/>
  <c r="E102" i="19"/>
  <c r="D102" i="19"/>
  <c r="D13" i="19" s="1"/>
  <c r="AU101" i="19"/>
  <c r="AT101" i="19"/>
  <c r="AS101" i="19"/>
  <c r="AR101" i="19"/>
  <c r="AQ101" i="19"/>
  <c r="AP101" i="19"/>
  <c r="AO101" i="19"/>
  <c r="AN101" i="19"/>
  <c r="AM101" i="19"/>
  <c r="AL101" i="19"/>
  <c r="AK101" i="19"/>
  <c r="AJ101" i="19"/>
  <c r="AI101" i="19"/>
  <c r="AH101" i="19"/>
  <c r="AG101" i="19"/>
  <c r="AF101" i="19"/>
  <c r="AE101" i="19"/>
  <c r="AD101" i="19"/>
  <c r="AC101" i="19"/>
  <c r="AB101" i="19"/>
  <c r="AA101" i="19"/>
  <c r="Z101" i="19"/>
  <c r="Y101" i="19"/>
  <c r="X101" i="19"/>
  <c r="W101" i="19"/>
  <c r="V101" i="19"/>
  <c r="U101" i="19"/>
  <c r="T101" i="19"/>
  <c r="S101" i="19"/>
  <c r="R101" i="19"/>
  <c r="Q101" i="19"/>
  <c r="P101" i="19"/>
  <c r="O101" i="19"/>
  <c r="N101" i="19"/>
  <c r="M101" i="19"/>
  <c r="L101" i="19"/>
  <c r="K101" i="19"/>
  <c r="J101" i="19"/>
  <c r="I101" i="19"/>
  <c r="H101" i="19"/>
  <c r="G101" i="19"/>
  <c r="F101" i="19"/>
  <c r="E101" i="19"/>
  <c r="D101" i="19"/>
  <c r="D97" i="19"/>
  <c r="AT95" i="19"/>
  <c r="AT8" i="19" s="1"/>
  <c r="AR95" i="19"/>
  <c r="AR8" i="19" s="1"/>
  <c r="AP95" i="19"/>
  <c r="AP8" i="19" s="1"/>
  <c r="AN95" i="19"/>
  <c r="AN8" i="19" s="1"/>
  <c r="AL95" i="19"/>
  <c r="AL8" i="19" s="1"/>
  <c r="AJ95" i="19"/>
  <c r="AJ8" i="19" s="1"/>
  <c r="AH95" i="19"/>
  <c r="AH8" i="19" s="1"/>
  <c r="AF95" i="19"/>
  <c r="AF8" i="19" s="1"/>
  <c r="AD95" i="19"/>
  <c r="AD8" i="19" s="1"/>
  <c r="AB95" i="19"/>
  <c r="AB8" i="19" s="1"/>
  <c r="Z95" i="19"/>
  <c r="Z8" i="19" s="1"/>
  <c r="X95" i="19"/>
  <c r="X8" i="19" s="1"/>
  <c r="V95" i="19"/>
  <c r="V8" i="19" s="1"/>
  <c r="T95" i="19"/>
  <c r="T8" i="19" s="1"/>
  <c r="R95" i="19"/>
  <c r="R8" i="19" s="1"/>
  <c r="P95" i="19"/>
  <c r="P8" i="19" s="1"/>
  <c r="N95" i="19"/>
  <c r="N8" i="19" s="1"/>
  <c r="L95" i="19"/>
  <c r="L8" i="19" s="1"/>
  <c r="J95" i="19"/>
  <c r="J8" i="19" s="1"/>
  <c r="H95" i="19"/>
  <c r="H8" i="19" s="1"/>
  <c r="F95" i="19"/>
  <c r="F8" i="19" s="1"/>
  <c r="D95" i="19"/>
  <c r="D8" i="19" s="1"/>
  <c r="D79" i="19"/>
  <c r="F63" i="19"/>
  <c r="F79" i="19" s="1"/>
  <c r="D53" i="19"/>
  <c r="D39" i="19"/>
  <c r="AJ32" i="19"/>
  <c r="AH32" i="19"/>
  <c r="AT17" i="19"/>
  <c r="Z17" i="19"/>
  <c r="AT6" i="19"/>
  <c r="AT11" i="19" s="1"/>
  <c r="AR6" i="19"/>
  <c r="AP6" i="19"/>
  <c r="AP27" i="19" s="1"/>
  <c r="AN6" i="19"/>
  <c r="AN11" i="19" s="1"/>
  <c r="AL6" i="19"/>
  <c r="AJ6" i="19"/>
  <c r="AJ11" i="19" s="1"/>
  <c r="AH6" i="19"/>
  <c r="AH27" i="19" s="1"/>
  <c r="AF6" i="19"/>
  <c r="AF27" i="19" s="1"/>
  <c r="AD6" i="19"/>
  <c r="AB6" i="19"/>
  <c r="AB27" i="19" s="1"/>
  <c r="Z6" i="19"/>
  <c r="X6" i="19"/>
  <c r="T6" i="19"/>
  <c r="T11" i="19" s="1"/>
  <c r="R6" i="19"/>
  <c r="P6" i="19"/>
  <c r="P27" i="19" s="1"/>
  <c r="N6" i="19"/>
  <c r="N11" i="19" s="1"/>
  <c r="L6" i="19"/>
  <c r="J6" i="19"/>
  <c r="J11" i="19" s="1"/>
  <c r="H6" i="19"/>
  <c r="H11" i="19" s="1"/>
  <c r="F6" i="19"/>
  <c r="D6" i="19"/>
  <c r="D11" i="19" s="1"/>
  <c r="C3" i="19"/>
  <c r="AW2" i="19"/>
  <c r="AU116" i="18"/>
  <c r="AS116" i="18"/>
  <c r="AQ116" i="18"/>
  <c r="AO116" i="18"/>
  <c r="AM116" i="18"/>
  <c r="AK116" i="18"/>
  <c r="AI116" i="18"/>
  <c r="AG116" i="18"/>
  <c r="AE116" i="18"/>
  <c r="AC116" i="18"/>
  <c r="AA116" i="18"/>
  <c r="Y116" i="18"/>
  <c r="W116" i="18"/>
  <c r="U116" i="18"/>
  <c r="S116" i="18"/>
  <c r="Q116" i="18"/>
  <c r="O116" i="18"/>
  <c r="M116" i="18"/>
  <c r="K116" i="18"/>
  <c r="I116" i="18"/>
  <c r="G116" i="18"/>
  <c r="E116" i="18"/>
  <c r="F63" i="18" s="1"/>
  <c r="F79" i="18" s="1"/>
  <c r="AT115" i="18"/>
  <c r="AR115" i="18"/>
  <c r="AP115" i="18"/>
  <c r="AN115" i="18"/>
  <c r="AL115" i="18"/>
  <c r="AJ115" i="18"/>
  <c r="AH115" i="18"/>
  <c r="AF115" i="18"/>
  <c r="AD115" i="18"/>
  <c r="AB115" i="18"/>
  <c r="Z115" i="18"/>
  <c r="X115" i="18"/>
  <c r="V115" i="18"/>
  <c r="T115" i="18"/>
  <c r="R115" i="18"/>
  <c r="P115" i="18"/>
  <c r="N115" i="18"/>
  <c r="L115" i="18"/>
  <c r="J115" i="18"/>
  <c r="H115" i="18"/>
  <c r="F115" i="18"/>
  <c r="D115" i="18"/>
  <c r="AT114" i="18"/>
  <c r="AR114" i="18"/>
  <c r="AP114" i="18"/>
  <c r="AN114" i="18"/>
  <c r="AL114" i="18"/>
  <c r="AJ114" i="18"/>
  <c r="AH114" i="18"/>
  <c r="AF114" i="18"/>
  <c r="AD114" i="18"/>
  <c r="AB114" i="18"/>
  <c r="Z114" i="18"/>
  <c r="X114" i="18"/>
  <c r="V114" i="18"/>
  <c r="T114" i="18"/>
  <c r="R114" i="18"/>
  <c r="P114" i="18"/>
  <c r="N114" i="18"/>
  <c r="L114" i="18"/>
  <c r="J114" i="18"/>
  <c r="H114" i="18"/>
  <c r="F114" i="18"/>
  <c r="D114" i="18"/>
  <c r="AT113" i="18"/>
  <c r="AR113" i="18"/>
  <c r="AP113" i="18"/>
  <c r="AN113" i="18"/>
  <c r="AL113" i="18"/>
  <c r="AJ113" i="18"/>
  <c r="AH113" i="18"/>
  <c r="AF113" i="18"/>
  <c r="AD113" i="18"/>
  <c r="AB113" i="18"/>
  <c r="Z113" i="18"/>
  <c r="X113" i="18"/>
  <c r="V113" i="18"/>
  <c r="T113" i="18"/>
  <c r="R113" i="18"/>
  <c r="P113" i="18"/>
  <c r="N113" i="18"/>
  <c r="L113" i="18"/>
  <c r="J113" i="18"/>
  <c r="H113" i="18"/>
  <c r="F113" i="18"/>
  <c r="D113" i="18"/>
  <c r="AT112" i="18"/>
  <c r="AR112" i="18"/>
  <c r="AP112" i="18"/>
  <c r="AN112" i="18"/>
  <c r="AL112" i="18"/>
  <c r="AJ112" i="18"/>
  <c r="AH112" i="18"/>
  <c r="AF112" i="18"/>
  <c r="AD112" i="18"/>
  <c r="AB112" i="18"/>
  <c r="Z112" i="18"/>
  <c r="X112" i="18"/>
  <c r="V112" i="18"/>
  <c r="T112" i="18"/>
  <c r="R112" i="18"/>
  <c r="P112" i="18"/>
  <c r="N112" i="18"/>
  <c r="L112" i="18"/>
  <c r="J112" i="18"/>
  <c r="H112" i="18"/>
  <c r="F112" i="18"/>
  <c r="D112"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R111" i="18"/>
  <c r="Q111" i="18"/>
  <c r="P111" i="18"/>
  <c r="O111" i="18"/>
  <c r="N111" i="18"/>
  <c r="M111" i="18"/>
  <c r="L111" i="18"/>
  <c r="K111" i="18"/>
  <c r="J111" i="18"/>
  <c r="I111" i="18"/>
  <c r="H111" i="18"/>
  <c r="G111" i="18"/>
  <c r="F111" i="18"/>
  <c r="E111" i="18"/>
  <c r="D111" i="18"/>
  <c r="D52" i="18" s="1"/>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R110" i="18"/>
  <c r="Q110" i="18"/>
  <c r="P110" i="18"/>
  <c r="O110" i="18"/>
  <c r="N110" i="18"/>
  <c r="M110" i="18"/>
  <c r="L110" i="18"/>
  <c r="K110" i="18"/>
  <c r="J110" i="18"/>
  <c r="I110" i="18"/>
  <c r="H110" i="18"/>
  <c r="G110" i="18"/>
  <c r="F110" i="18"/>
  <c r="E110" i="18"/>
  <c r="D110" i="18"/>
  <c r="AU106" i="18"/>
  <c r="AT32" i="18" s="1"/>
  <c r="AT33" i="18" s="1"/>
  <c r="AT106" i="18"/>
  <c r="AS106" i="18"/>
  <c r="AR32" i="18" s="1"/>
  <c r="AR106" i="18"/>
  <c r="AQ106" i="18"/>
  <c r="AP32" i="18" s="1"/>
  <c r="AP106" i="18"/>
  <c r="AO106" i="18"/>
  <c r="AN32" i="18" s="1"/>
  <c r="AN106" i="18"/>
  <c r="AM106" i="18"/>
  <c r="AL32" i="18" s="1"/>
  <c r="AL106" i="18"/>
  <c r="AJ106" i="18"/>
  <c r="AI106" i="18"/>
  <c r="AH106" i="18"/>
  <c r="AG106" i="18"/>
  <c r="AF32" i="18" s="1"/>
  <c r="AF106" i="18"/>
  <c r="AE106" i="18"/>
  <c r="AD32" i="18" s="1"/>
  <c r="AD106" i="18"/>
  <c r="AB106" i="18"/>
  <c r="AA106" i="18"/>
  <c r="Z32" i="18" s="1"/>
  <c r="Z106" i="18"/>
  <c r="Y106" i="18"/>
  <c r="X32" i="18" s="1"/>
  <c r="X106" i="18"/>
  <c r="V106" i="18"/>
  <c r="U106" i="18"/>
  <c r="T32" i="18" s="1"/>
  <c r="T106" i="18"/>
  <c r="R106" i="18"/>
  <c r="Q106" i="18"/>
  <c r="P32" i="18" s="1"/>
  <c r="P106" i="18"/>
  <c r="O106" i="18"/>
  <c r="N32" i="18" s="1"/>
  <c r="N106" i="18"/>
  <c r="L106" i="18"/>
  <c r="K106" i="18"/>
  <c r="J32" i="18" s="1"/>
  <c r="J106" i="18"/>
  <c r="I106" i="18"/>
  <c r="H32" i="18" s="1"/>
  <c r="H106" i="18"/>
  <c r="F106" i="18"/>
  <c r="D106" i="18"/>
  <c r="AU105" i="18"/>
  <c r="AT105" i="18"/>
  <c r="AS105" i="18"/>
  <c r="AT17" i="18" s="1"/>
  <c r="AR105" i="18"/>
  <c r="AQ105" i="18"/>
  <c r="AR17" i="18" s="1"/>
  <c r="AP105" i="18"/>
  <c r="AO105" i="18"/>
  <c r="AP17" i="18" s="1"/>
  <c r="AN105" i="18"/>
  <c r="AM105" i="18"/>
  <c r="AN17" i="18" s="1"/>
  <c r="AL105" i="18"/>
  <c r="AK105" i="18"/>
  <c r="AL17" i="18" s="1"/>
  <c r="AJ105" i="18"/>
  <c r="AI105" i="18"/>
  <c r="AJ17" i="18" s="1"/>
  <c r="AH105" i="18"/>
  <c r="AG105" i="18"/>
  <c r="AH17" i="18" s="1"/>
  <c r="AF105" i="18"/>
  <c r="AE105" i="18"/>
  <c r="AF17" i="18" s="1"/>
  <c r="AD105" i="18"/>
  <c r="AC105" i="18"/>
  <c r="AD17" i="18" s="1"/>
  <c r="AB105" i="18"/>
  <c r="AA105" i="18"/>
  <c r="AB17" i="18" s="1"/>
  <c r="Z105" i="18"/>
  <c r="Y105" i="18"/>
  <c r="Z17" i="18" s="1"/>
  <c r="X105" i="18"/>
  <c r="V105" i="18"/>
  <c r="U105" i="18"/>
  <c r="V17" i="18" s="1"/>
  <c r="T105" i="18"/>
  <c r="S105" i="18"/>
  <c r="T17" i="18" s="1"/>
  <c r="R105" i="18"/>
  <c r="Q105" i="18"/>
  <c r="P105" i="18"/>
  <c r="O105" i="18"/>
  <c r="P17" i="18" s="1"/>
  <c r="N105" i="18"/>
  <c r="M105" i="18"/>
  <c r="N17" i="18" s="1"/>
  <c r="L105" i="18"/>
  <c r="J105" i="18"/>
  <c r="I105" i="18"/>
  <c r="H105" i="18"/>
  <c r="G105" i="18"/>
  <c r="H17" i="18" s="1"/>
  <c r="F105" i="18"/>
  <c r="E105" i="18"/>
  <c r="F17" i="18" s="1"/>
  <c r="D105"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R104" i="18"/>
  <c r="Q104" i="18"/>
  <c r="P104" i="18"/>
  <c r="O104" i="18"/>
  <c r="N104" i="18"/>
  <c r="M104" i="18"/>
  <c r="L104" i="18"/>
  <c r="K104" i="18"/>
  <c r="J104" i="18"/>
  <c r="I104" i="18"/>
  <c r="H104" i="18"/>
  <c r="G104" i="18"/>
  <c r="F104" i="18"/>
  <c r="E104" i="18"/>
  <c r="D104" i="18"/>
  <c r="AU103" i="18"/>
  <c r="AT103" i="18"/>
  <c r="AS103" i="18"/>
  <c r="AR103" i="18"/>
  <c r="AQ103" i="18"/>
  <c r="AP103" i="18"/>
  <c r="AO103" i="18"/>
  <c r="AN103" i="18"/>
  <c r="AM103" i="18"/>
  <c r="AL103" i="18"/>
  <c r="AK103" i="18"/>
  <c r="AJ103" i="18"/>
  <c r="AI103" i="18"/>
  <c r="AH103" i="18"/>
  <c r="AG103" i="18"/>
  <c r="AF103" i="18"/>
  <c r="AE103" i="18"/>
  <c r="AD103" i="18"/>
  <c r="AC103" i="18"/>
  <c r="AB103" i="18"/>
  <c r="AA103" i="18"/>
  <c r="Z103" i="18"/>
  <c r="Y103" i="18"/>
  <c r="X103" i="18"/>
  <c r="W103" i="18"/>
  <c r="V103" i="18"/>
  <c r="U103" i="18"/>
  <c r="T103" i="18"/>
  <c r="S103" i="18"/>
  <c r="R103" i="18"/>
  <c r="Q103" i="18"/>
  <c r="P103" i="18"/>
  <c r="O103" i="18"/>
  <c r="N103" i="18"/>
  <c r="M103" i="18"/>
  <c r="L103" i="18"/>
  <c r="K103" i="18"/>
  <c r="J103" i="18"/>
  <c r="I103" i="18"/>
  <c r="H103" i="18"/>
  <c r="G103" i="18"/>
  <c r="F103" i="18"/>
  <c r="E103" i="18"/>
  <c r="D103"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R102" i="18"/>
  <c r="Q102" i="18"/>
  <c r="P102" i="18"/>
  <c r="O102" i="18"/>
  <c r="N102" i="18"/>
  <c r="M102" i="18"/>
  <c r="L102" i="18"/>
  <c r="K102" i="18"/>
  <c r="J102" i="18"/>
  <c r="I102" i="18"/>
  <c r="H102" i="18"/>
  <c r="G102" i="18"/>
  <c r="F102" i="18"/>
  <c r="E102" i="18"/>
  <c r="D102" i="18"/>
  <c r="D13" i="18" s="1"/>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R101" i="18"/>
  <c r="Q101" i="18"/>
  <c r="P101" i="18"/>
  <c r="O101" i="18"/>
  <c r="N101" i="18"/>
  <c r="M101" i="18"/>
  <c r="L101" i="18"/>
  <c r="K101" i="18"/>
  <c r="J101" i="18"/>
  <c r="I101" i="18"/>
  <c r="H101" i="18"/>
  <c r="G101" i="18"/>
  <c r="F101" i="18"/>
  <c r="E101" i="18"/>
  <c r="D101" i="18"/>
  <c r="D97" i="18"/>
  <c r="AT95" i="18"/>
  <c r="AT8" i="18" s="1"/>
  <c r="AR95" i="18"/>
  <c r="AR8" i="18" s="1"/>
  <c r="AP95" i="18"/>
  <c r="AP8" i="18" s="1"/>
  <c r="AN95" i="18"/>
  <c r="AN8" i="18" s="1"/>
  <c r="AL95" i="18"/>
  <c r="AL8" i="18" s="1"/>
  <c r="AJ95" i="18"/>
  <c r="AJ8" i="18" s="1"/>
  <c r="AH95" i="18"/>
  <c r="AH8" i="18" s="1"/>
  <c r="AF95" i="18"/>
  <c r="AF8" i="18" s="1"/>
  <c r="AD95" i="18"/>
  <c r="AD8" i="18" s="1"/>
  <c r="AB95" i="18"/>
  <c r="AB8" i="18" s="1"/>
  <c r="Z95" i="18"/>
  <c r="Z8" i="18" s="1"/>
  <c r="X95" i="18"/>
  <c r="X8" i="18" s="1"/>
  <c r="V95" i="18"/>
  <c r="V8" i="18" s="1"/>
  <c r="T95" i="18"/>
  <c r="T8" i="18" s="1"/>
  <c r="R95" i="18"/>
  <c r="R8" i="18" s="1"/>
  <c r="P95" i="18"/>
  <c r="P8" i="18" s="1"/>
  <c r="N95" i="18"/>
  <c r="N8" i="18" s="1"/>
  <c r="L95" i="18"/>
  <c r="L8" i="18" s="1"/>
  <c r="J95" i="18"/>
  <c r="J8" i="18" s="1"/>
  <c r="H95" i="18"/>
  <c r="H8" i="18" s="1"/>
  <c r="F95" i="18"/>
  <c r="F8" i="18" s="1"/>
  <c r="D95" i="18"/>
  <c r="D8" i="18" s="1"/>
  <c r="D79" i="18"/>
  <c r="D53" i="18"/>
  <c r="D39" i="18"/>
  <c r="AH32" i="18"/>
  <c r="R17" i="18"/>
  <c r="J17" i="18"/>
  <c r="AT6" i="18"/>
  <c r="AT11" i="18" s="1"/>
  <c r="AR6" i="18"/>
  <c r="AP6" i="18"/>
  <c r="AP11" i="18" s="1"/>
  <c r="AN6" i="18"/>
  <c r="AN27" i="18" s="1"/>
  <c r="AL6" i="18"/>
  <c r="AJ6" i="18"/>
  <c r="AH6" i="18"/>
  <c r="AH11" i="18" s="1"/>
  <c r="AF6" i="18"/>
  <c r="AD6" i="18"/>
  <c r="AD50" i="18" s="1"/>
  <c r="AB6" i="18"/>
  <c r="Z6" i="18"/>
  <c r="Z11" i="18" s="1"/>
  <c r="X6" i="18"/>
  <c r="X11" i="18" s="1"/>
  <c r="V6" i="18"/>
  <c r="T6" i="18"/>
  <c r="R6" i="18"/>
  <c r="P6" i="18"/>
  <c r="P11" i="18" s="1"/>
  <c r="N6" i="18"/>
  <c r="N11" i="18" s="1"/>
  <c r="L6" i="18"/>
  <c r="J6" i="18"/>
  <c r="J11" i="18" s="1"/>
  <c r="H6" i="18"/>
  <c r="H27" i="18" s="1"/>
  <c r="F6" i="18"/>
  <c r="D6" i="18"/>
  <c r="C3" i="18"/>
  <c r="L46" i="7"/>
  <c r="K105" i="18" s="1"/>
  <c r="L17" i="18" s="1"/>
  <c r="R46" i="7"/>
  <c r="X46" i="7"/>
  <c r="W105" i="18" s="1"/>
  <c r="X17" i="18" s="1"/>
  <c r="AD46" i="7"/>
  <c r="AL46" i="7"/>
  <c r="AR46" i="7"/>
  <c r="AX46" i="7"/>
  <c r="AX47" i="7"/>
  <c r="AR47" i="7"/>
  <c r="AL47" i="7"/>
  <c r="AK106" i="18" s="1"/>
  <c r="AJ32" i="18" s="1"/>
  <c r="AD47" i="7"/>
  <c r="AC106" i="18" s="1"/>
  <c r="AB32" i="18" s="1"/>
  <c r="X47" i="7"/>
  <c r="W106" i="18" s="1"/>
  <c r="V32" i="18" s="1"/>
  <c r="T47" i="7"/>
  <c r="S106" i="18" s="1"/>
  <c r="R32" i="18" s="1"/>
  <c r="N47" i="7"/>
  <c r="M106" i="18" s="1"/>
  <c r="L32" i="18" s="1"/>
  <c r="F47" i="7"/>
  <c r="E106" i="18" s="1"/>
  <c r="D32" i="18" s="1"/>
  <c r="D53" i="16"/>
  <c r="AC106" i="19" l="1"/>
  <c r="AB32" i="19" s="1"/>
  <c r="S106" i="19"/>
  <c r="R32" i="19" s="1"/>
  <c r="W106" i="19"/>
  <c r="V32" i="19" s="1"/>
  <c r="M106" i="19"/>
  <c r="L32" i="19" s="1"/>
  <c r="K105" i="19"/>
  <c r="L17" i="19" s="1"/>
  <c r="W105" i="19"/>
  <c r="X17" i="19" s="1"/>
  <c r="F24" i="18"/>
  <c r="AN27" i="19"/>
  <c r="AF11" i="19"/>
  <c r="AF50" i="19"/>
  <c r="H27" i="19"/>
  <c r="N27" i="19"/>
  <c r="AP11" i="19"/>
  <c r="AT27" i="19"/>
  <c r="AB11" i="19"/>
  <c r="D60" i="18"/>
  <c r="D62" i="18" s="1"/>
  <c r="D21" i="18"/>
  <c r="D22" i="18" s="1"/>
  <c r="D60" i="19"/>
  <c r="D61" i="19" s="1"/>
  <c r="D21" i="19"/>
  <c r="D22" i="19" s="1"/>
  <c r="H63" i="19"/>
  <c r="H79" i="19" s="1"/>
  <c r="H63" i="18"/>
  <c r="H79" i="18" s="1"/>
  <c r="R94" i="19"/>
  <c r="R100" i="19"/>
  <c r="R66" i="19"/>
  <c r="R50" i="19"/>
  <c r="R109" i="19"/>
  <c r="R27" i="19"/>
  <c r="P11" i="19"/>
  <c r="H24" i="19"/>
  <c r="T94" i="19"/>
  <c r="T100" i="19"/>
  <c r="T66" i="19"/>
  <c r="T50" i="19"/>
  <c r="T109" i="19"/>
  <c r="T27" i="19"/>
  <c r="R11" i="19"/>
  <c r="V94" i="19"/>
  <c r="V100" i="19"/>
  <c r="V66" i="19"/>
  <c r="V50" i="19"/>
  <c r="V109" i="19"/>
  <c r="V27" i="19"/>
  <c r="X94" i="19"/>
  <c r="X100" i="19"/>
  <c r="X66" i="19"/>
  <c r="X50" i="19"/>
  <c r="X109" i="19"/>
  <c r="X27" i="19"/>
  <c r="V11" i="19"/>
  <c r="Z100" i="19"/>
  <c r="Z66" i="19"/>
  <c r="Z50" i="19"/>
  <c r="Z109" i="19"/>
  <c r="Z27" i="19"/>
  <c r="Z94" i="19"/>
  <c r="X11" i="19"/>
  <c r="AB50" i="19"/>
  <c r="AB109" i="19"/>
  <c r="AB100" i="19"/>
  <c r="AB66" i="19"/>
  <c r="Z11" i="19"/>
  <c r="AD109" i="19"/>
  <c r="AD27" i="19"/>
  <c r="AD94" i="19"/>
  <c r="AD50" i="19"/>
  <c r="AD66" i="19"/>
  <c r="AF109" i="19"/>
  <c r="AF94" i="19"/>
  <c r="AF100" i="19"/>
  <c r="AF66" i="19"/>
  <c r="AD11" i="19"/>
  <c r="AH94" i="19"/>
  <c r="AH100" i="19"/>
  <c r="AH66" i="19"/>
  <c r="AH50" i="19"/>
  <c r="AH109" i="19"/>
  <c r="D27" i="19"/>
  <c r="D94" i="19"/>
  <c r="D100" i="19"/>
  <c r="D66" i="19"/>
  <c r="D50" i="19"/>
  <c r="AJ27" i="19"/>
  <c r="AJ94" i="19"/>
  <c r="AJ100" i="19"/>
  <c r="AJ66" i="19"/>
  <c r="AJ50" i="19"/>
  <c r="AH11" i="19"/>
  <c r="F27" i="19"/>
  <c r="F94" i="19"/>
  <c r="F100" i="19"/>
  <c r="F66" i="19"/>
  <c r="F50" i="19"/>
  <c r="F109" i="19"/>
  <c r="AL27" i="19"/>
  <c r="AL94" i="19"/>
  <c r="AL100" i="19"/>
  <c r="AL66" i="19"/>
  <c r="AL50" i="19"/>
  <c r="AL109" i="19"/>
  <c r="H94" i="19"/>
  <c r="H100" i="19"/>
  <c r="H66" i="19"/>
  <c r="H50" i="19"/>
  <c r="H109" i="19"/>
  <c r="AN94" i="19"/>
  <c r="AN100" i="19"/>
  <c r="AN66" i="19"/>
  <c r="AN50" i="19"/>
  <c r="AN109" i="19"/>
  <c r="F11" i="19"/>
  <c r="AL11" i="19"/>
  <c r="AB94" i="19"/>
  <c r="J94" i="19"/>
  <c r="J100" i="19"/>
  <c r="J66" i="19"/>
  <c r="J50" i="19"/>
  <c r="J109" i="19"/>
  <c r="AP94" i="19"/>
  <c r="AP100" i="19"/>
  <c r="AP66" i="19"/>
  <c r="AP50" i="19"/>
  <c r="AP109" i="19"/>
  <c r="L94" i="19"/>
  <c r="L100" i="19"/>
  <c r="L66" i="19"/>
  <c r="L50" i="19"/>
  <c r="L109" i="19"/>
  <c r="L27" i="19"/>
  <c r="AR94" i="19"/>
  <c r="AR100" i="19"/>
  <c r="AR66" i="19"/>
  <c r="AR50" i="19"/>
  <c r="AR109" i="19"/>
  <c r="AR27" i="19"/>
  <c r="AD100" i="19"/>
  <c r="D109" i="19"/>
  <c r="P94" i="19"/>
  <c r="P100" i="19"/>
  <c r="P66" i="19"/>
  <c r="P50" i="19"/>
  <c r="P109" i="19"/>
  <c r="N94" i="19"/>
  <c r="N100" i="19"/>
  <c r="N66" i="19"/>
  <c r="N50" i="19"/>
  <c r="N109" i="19"/>
  <c r="AT94" i="19"/>
  <c r="AT100" i="19"/>
  <c r="AT66" i="19"/>
  <c r="AT50" i="19"/>
  <c r="AT109" i="19"/>
  <c r="L11" i="19"/>
  <c r="AR11" i="19"/>
  <c r="J27" i="19"/>
  <c r="AJ109" i="19"/>
  <c r="R94" i="18"/>
  <c r="R100" i="18"/>
  <c r="R66" i="18"/>
  <c r="R50" i="18"/>
  <c r="R109" i="18"/>
  <c r="R27" i="18"/>
  <c r="T94" i="18"/>
  <c r="T100" i="18"/>
  <c r="T66" i="18"/>
  <c r="T50" i="18"/>
  <c r="T109" i="18"/>
  <c r="T27" i="18"/>
  <c r="R11" i="18"/>
  <c r="AR94" i="18"/>
  <c r="AR100" i="18"/>
  <c r="AR66" i="18"/>
  <c r="AR50" i="18"/>
  <c r="AR109" i="18"/>
  <c r="AR27" i="18"/>
  <c r="V94" i="18"/>
  <c r="V100" i="18"/>
  <c r="V66" i="18"/>
  <c r="V50" i="18"/>
  <c r="V109" i="18"/>
  <c r="V27" i="18"/>
  <c r="T11" i="18"/>
  <c r="X94" i="18"/>
  <c r="X100" i="18"/>
  <c r="X66" i="18"/>
  <c r="X50" i="18"/>
  <c r="X109" i="18"/>
  <c r="X27" i="18"/>
  <c r="V11" i="18"/>
  <c r="F39" i="18"/>
  <c r="H24" i="18"/>
  <c r="AB50" i="18"/>
  <c r="AB109" i="18"/>
  <c r="AB27" i="18"/>
  <c r="AB94" i="18"/>
  <c r="AD109" i="18"/>
  <c r="AD27" i="18"/>
  <c r="AD94" i="18"/>
  <c r="AD100" i="18"/>
  <c r="AD66" i="18"/>
  <c r="AB11" i="18"/>
  <c r="AF109" i="18"/>
  <c r="AF94" i="18"/>
  <c r="AF100" i="18"/>
  <c r="AF66" i="18"/>
  <c r="AF50" i="18"/>
  <c r="AD11" i="18"/>
  <c r="AF11" i="18"/>
  <c r="AF27" i="18"/>
  <c r="P94" i="18"/>
  <c r="P100" i="18"/>
  <c r="P66" i="18"/>
  <c r="P50" i="18"/>
  <c r="P109" i="18"/>
  <c r="P27" i="18"/>
  <c r="D27" i="18"/>
  <c r="D94" i="18"/>
  <c r="D100" i="18"/>
  <c r="D66" i="18"/>
  <c r="D50" i="18"/>
  <c r="D109" i="18"/>
  <c r="AJ27" i="18"/>
  <c r="AJ94" i="18"/>
  <c r="AJ100" i="18"/>
  <c r="AJ66" i="18"/>
  <c r="AJ50" i="18"/>
  <c r="AJ109" i="18"/>
  <c r="Z100" i="18"/>
  <c r="Z66" i="18"/>
  <c r="Z50" i="18"/>
  <c r="Z109" i="18"/>
  <c r="Z27" i="18"/>
  <c r="F27" i="18"/>
  <c r="F94" i="18"/>
  <c r="F100" i="18"/>
  <c r="F66" i="18"/>
  <c r="F50" i="18"/>
  <c r="F109" i="18"/>
  <c r="AL27" i="18"/>
  <c r="AL94" i="18"/>
  <c r="AL100" i="18"/>
  <c r="AL66" i="18"/>
  <c r="AL50" i="18"/>
  <c r="AL109" i="18"/>
  <c r="D11" i="18"/>
  <c r="AJ11" i="18"/>
  <c r="AB66" i="18"/>
  <c r="AN94" i="18"/>
  <c r="AN100" i="18"/>
  <c r="AN66" i="18"/>
  <c r="AN50" i="18"/>
  <c r="AN109" i="18"/>
  <c r="F11" i="18"/>
  <c r="AL11" i="18"/>
  <c r="L94" i="18"/>
  <c r="L100" i="18"/>
  <c r="L66" i="18"/>
  <c r="L50" i="18"/>
  <c r="L109" i="18"/>
  <c r="L27" i="18"/>
  <c r="AH27" i="18"/>
  <c r="AH94" i="18"/>
  <c r="AH100" i="18"/>
  <c r="AH66" i="18"/>
  <c r="AH50" i="18"/>
  <c r="H94" i="18"/>
  <c r="H100" i="18"/>
  <c r="H66" i="18"/>
  <c r="H50" i="18"/>
  <c r="H109" i="18"/>
  <c r="J94" i="18"/>
  <c r="J100" i="18"/>
  <c r="J66" i="18"/>
  <c r="J50" i="18"/>
  <c r="J109" i="18"/>
  <c r="J27" i="18"/>
  <c r="AP94" i="18"/>
  <c r="AP100" i="18"/>
  <c r="AP66" i="18"/>
  <c r="AP50" i="18"/>
  <c r="AP109" i="18"/>
  <c r="AP27" i="18"/>
  <c r="H11" i="18"/>
  <c r="AN11" i="18"/>
  <c r="Z94" i="18"/>
  <c r="N94" i="18"/>
  <c r="N100" i="18"/>
  <c r="N66" i="18"/>
  <c r="N50" i="18"/>
  <c r="N109" i="18"/>
  <c r="N27" i="18"/>
  <c r="AT94" i="18"/>
  <c r="AT100" i="18"/>
  <c r="AT66" i="18"/>
  <c r="AT50" i="18"/>
  <c r="AT109" i="18"/>
  <c r="AT27" i="18"/>
  <c r="L11" i="18"/>
  <c r="AR11" i="18"/>
  <c r="AB100" i="18"/>
  <c r="AH109" i="18"/>
  <c r="J63" i="19" l="1"/>
  <c r="J79" i="19" s="1"/>
  <c r="D23" i="18"/>
  <c r="F18" i="18" s="1"/>
  <c r="F19" i="18" s="1"/>
  <c r="F20" i="18" s="1"/>
  <c r="F21" i="18" s="1"/>
  <c r="F22" i="18" s="1"/>
  <c r="D61" i="18"/>
  <c r="J63" i="18"/>
  <c r="L63" i="18" s="1"/>
  <c r="D23" i="19"/>
  <c r="F18" i="19" s="1"/>
  <c r="F19" i="19" s="1"/>
  <c r="F20" i="19" s="1"/>
  <c r="F21" i="19" s="1"/>
  <c r="F22" i="19" s="1"/>
  <c r="D62" i="19"/>
  <c r="H39" i="19"/>
  <c r="J24" i="19"/>
  <c r="H39" i="18"/>
  <c r="J24" i="18"/>
  <c r="AU116" i="16"/>
  <c r="AS116" i="16"/>
  <c r="AQ116" i="16"/>
  <c r="AO116" i="16"/>
  <c r="AM116" i="16"/>
  <c r="AK116" i="16"/>
  <c r="AI116" i="16"/>
  <c r="AG116" i="16"/>
  <c r="AE116" i="16"/>
  <c r="AC116" i="16"/>
  <c r="AA116" i="16"/>
  <c r="Y116" i="16"/>
  <c r="W116" i="16"/>
  <c r="U116" i="16"/>
  <c r="S116" i="16"/>
  <c r="Q116" i="16"/>
  <c r="O116" i="16"/>
  <c r="M116" i="16"/>
  <c r="K116" i="16"/>
  <c r="I116" i="16"/>
  <c r="G116" i="16"/>
  <c r="E116" i="16"/>
  <c r="AT115" i="16"/>
  <c r="AR115" i="16"/>
  <c r="AP115" i="16"/>
  <c r="AN115" i="16"/>
  <c r="AL115" i="16"/>
  <c r="AJ115" i="16"/>
  <c r="AH115" i="16"/>
  <c r="AF115" i="16"/>
  <c r="AD115" i="16"/>
  <c r="AB115" i="16"/>
  <c r="Z115" i="16"/>
  <c r="X115" i="16"/>
  <c r="V115" i="16"/>
  <c r="T115" i="16"/>
  <c r="R115" i="16"/>
  <c r="P115" i="16"/>
  <c r="N115" i="16"/>
  <c r="L115" i="16"/>
  <c r="J115" i="16"/>
  <c r="H115" i="16"/>
  <c r="F115" i="16"/>
  <c r="D115" i="16"/>
  <c r="AT114" i="16"/>
  <c r="AR114" i="16"/>
  <c r="AP114" i="16"/>
  <c r="AN114" i="16"/>
  <c r="AL114" i="16"/>
  <c r="AJ114" i="16"/>
  <c r="AH114" i="16"/>
  <c r="AF114" i="16"/>
  <c r="AD114" i="16"/>
  <c r="AB114" i="16"/>
  <c r="Z114" i="16"/>
  <c r="X114" i="16"/>
  <c r="V114" i="16"/>
  <c r="T114" i="16"/>
  <c r="R114" i="16"/>
  <c r="P114" i="16"/>
  <c r="N114" i="16"/>
  <c r="L114" i="16"/>
  <c r="J114" i="16"/>
  <c r="H114" i="16"/>
  <c r="F114" i="16"/>
  <c r="D114" i="16"/>
  <c r="AT113" i="16"/>
  <c r="AR113" i="16"/>
  <c r="AP113" i="16"/>
  <c r="AN113" i="16"/>
  <c r="AL113" i="16"/>
  <c r="AJ113" i="16"/>
  <c r="AH113" i="16"/>
  <c r="AF113" i="16"/>
  <c r="AD113" i="16"/>
  <c r="AB113" i="16"/>
  <c r="Z113" i="16"/>
  <c r="X113" i="16"/>
  <c r="V113" i="16"/>
  <c r="T113" i="16"/>
  <c r="R113" i="16"/>
  <c r="P113" i="16"/>
  <c r="N113" i="16"/>
  <c r="L113" i="16"/>
  <c r="J113" i="16"/>
  <c r="H113" i="16"/>
  <c r="F113" i="16"/>
  <c r="D113" i="16"/>
  <c r="AT112" i="16"/>
  <c r="AR112" i="16"/>
  <c r="AP112" i="16"/>
  <c r="AN112" i="16"/>
  <c r="AL112" i="16"/>
  <c r="AJ112" i="16"/>
  <c r="AH112" i="16"/>
  <c r="AF112" i="16"/>
  <c r="AD112" i="16"/>
  <c r="AB112" i="16"/>
  <c r="Z112" i="16"/>
  <c r="X112" i="16"/>
  <c r="V112" i="16"/>
  <c r="T112" i="16"/>
  <c r="R112" i="16"/>
  <c r="P112" i="16"/>
  <c r="N112" i="16"/>
  <c r="L112" i="16"/>
  <c r="J112" i="16"/>
  <c r="H112" i="16"/>
  <c r="F112" i="16"/>
  <c r="D112" i="16"/>
  <c r="AU111" i="16"/>
  <c r="AT111" i="16"/>
  <c r="AS111" i="16"/>
  <c r="AR111" i="16"/>
  <c r="AQ111" i="16"/>
  <c r="AP111" i="16"/>
  <c r="AO111" i="16"/>
  <c r="AN111" i="16"/>
  <c r="AM111" i="16"/>
  <c r="AL111" i="16"/>
  <c r="AK111" i="16"/>
  <c r="AJ111" i="16"/>
  <c r="AI111" i="16"/>
  <c r="AH111" i="16"/>
  <c r="AG111" i="16"/>
  <c r="AF111" i="16"/>
  <c r="AE111" i="16"/>
  <c r="AD111" i="16"/>
  <c r="AC111" i="16"/>
  <c r="AB111" i="16"/>
  <c r="AA111" i="16"/>
  <c r="Z111" i="16"/>
  <c r="Y111" i="16"/>
  <c r="X111" i="16"/>
  <c r="W111" i="16"/>
  <c r="V111" i="16"/>
  <c r="U111" i="16"/>
  <c r="T111" i="16"/>
  <c r="S111" i="16"/>
  <c r="R111" i="16"/>
  <c r="Q111" i="16"/>
  <c r="P111" i="16"/>
  <c r="O111" i="16"/>
  <c r="N111" i="16"/>
  <c r="M111" i="16"/>
  <c r="L111" i="16"/>
  <c r="K111" i="16"/>
  <c r="J111" i="16"/>
  <c r="I111" i="16"/>
  <c r="H111" i="16"/>
  <c r="G111" i="16"/>
  <c r="F111" i="16"/>
  <c r="E111" i="16"/>
  <c r="D111" i="16"/>
  <c r="D52" i="16" s="1"/>
  <c r="AU110" i="16"/>
  <c r="AT110" i="16"/>
  <c r="AS110" i="16"/>
  <c r="AR110" i="16"/>
  <c r="AQ110" i="16"/>
  <c r="AP110" i="16"/>
  <c r="AO110" i="16"/>
  <c r="AN110" i="16"/>
  <c r="AM110" i="16"/>
  <c r="AL110" i="16"/>
  <c r="AK110" i="16"/>
  <c r="AJ110" i="16"/>
  <c r="AI110" i="16"/>
  <c r="AH110" i="16"/>
  <c r="AG110" i="16"/>
  <c r="AF110" i="16"/>
  <c r="AE110" i="16"/>
  <c r="AD110" i="16"/>
  <c r="AC110" i="16"/>
  <c r="AB110" i="16"/>
  <c r="AA110" i="16"/>
  <c r="Z110" i="16"/>
  <c r="Y110" i="16"/>
  <c r="X110" i="16"/>
  <c r="W110" i="16"/>
  <c r="V110" i="16"/>
  <c r="U110" i="16"/>
  <c r="T110" i="16"/>
  <c r="S110" i="16"/>
  <c r="R110" i="16"/>
  <c r="Q110" i="16"/>
  <c r="P110" i="16"/>
  <c r="O110" i="16"/>
  <c r="N110" i="16"/>
  <c r="M110" i="16"/>
  <c r="L110" i="16"/>
  <c r="K110" i="16"/>
  <c r="J110" i="16"/>
  <c r="I110" i="16"/>
  <c r="H110" i="16"/>
  <c r="G110" i="16"/>
  <c r="F110" i="16"/>
  <c r="E110" i="16"/>
  <c r="D110" i="16"/>
  <c r="AU106" i="16"/>
  <c r="AT106" i="16"/>
  <c r="AS106" i="16"/>
  <c r="AR32" i="16" s="1"/>
  <c r="AR106" i="16"/>
  <c r="AQ106" i="16"/>
  <c r="AP32" i="16" s="1"/>
  <c r="AP106" i="16"/>
  <c r="AO106" i="16"/>
  <c r="AN32" i="16" s="1"/>
  <c r="AN106" i="16"/>
  <c r="AM106" i="16"/>
  <c r="AL32" i="16" s="1"/>
  <c r="AL106" i="16"/>
  <c r="AK106" i="16"/>
  <c r="AJ32" i="16" s="1"/>
  <c r="AJ106" i="16"/>
  <c r="AI106" i="16"/>
  <c r="AH32" i="16" s="1"/>
  <c r="AH106" i="16"/>
  <c r="AG106" i="16"/>
  <c r="AF32" i="16" s="1"/>
  <c r="AF106" i="16"/>
  <c r="AE106" i="16"/>
  <c r="AD106" i="16"/>
  <c r="AC106" i="16"/>
  <c r="AB32" i="16" s="1"/>
  <c r="AB106" i="16"/>
  <c r="AA106" i="16"/>
  <c r="Z32" i="16" s="1"/>
  <c r="Z106" i="16"/>
  <c r="Y106" i="16"/>
  <c r="X32" i="16" s="1"/>
  <c r="X106" i="16"/>
  <c r="W106" i="16"/>
  <c r="V32" i="16" s="1"/>
  <c r="V106" i="16"/>
  <c r="U106" i="16"/>
  <c r="T32" i="16" s="1"/>
  <c r="T106" i="16"/>
  <c r="S106" i="16"/>
  <c r="R32" i="16" s="1"/>
  <c r="R106" i="16"/>
  <c r="Q106" i="16"/>
  <c r="P32" i="16" s="1"/>
  <c r="P106" i="16"/>
  <c r="O106" i="16"/>
  <c r="N32" i="16" s="1"/>
  <c r="N106" i="16"/>
  <c r="M106" i="16"/>
  <c r="L32" i="16" s="1"/>
  <c r="L106" i="16"/>
  <c r="K106" i="16"/>
  <c r="J32" i="16" s="1"/>
  <c r="J106" i="16"/>
  <c r="I106" i="16"/>
  <c r="H106" i="16"/>
  <c r="F106" i="16"/>
  <c r="E106" i="16"/>
  <c r="D32" i="16" s="1"/>
  <c r="D106" i="16"/>
  <c r="AU105" i="16"/>
  <c r="AT105" i="16"/>
  <c r="AS105" i="16"/>
  <c r="AT17" i="16" s="1"/>
  <c r="AR105" i="16"/>
  <c r="AQ105" i="16"/>
  <c r="AR17" i="16" s="1"/>
  <c r="AP105" i="16"/>
  <c r="AO105" i="16"/>
  <c r="AP17" i="16" s="1"/>
  <c r="AN105" i="16"/>
  <c r="AM105" i="16"/>
  <c r="AN17" i="16" s="1"/>
  <c r="AL105" i="16"/>
  <c r="AK105" i="16"/>
  <c r="AL17" i="16" s="1"/>
  <c r="AJ105" i="16"/>
  <c r="AI105" i="16"/>
  <c r="AH105" i="16"/>
  <c r="AG105" i="16"/>
  <c r="AH17" i="16" s="1"/>
  <c r="AF105" i="16"/>
  <c r="AE105" i="16"/>
  <c r="AF17" i="16" s="1"/>
  <c r="AD105" i="16"/>
  <c r="AC105" i="16"/>
  <c r="AD17" i="16" s="1"/>
  <c r="AB105" i="16"/>
  <c r="AA105" i="16"/>
  <c r="AB17" i="16" s="1"/>
  <c r="Z105" i="16"/>
  <c r="Y105" i="16"/>
  <c r="X105" i="16"/>
  <c r="W105" i="16"/>
  <c r="X17" i="16" s="1"/>
  <c r="V105" i="16"/>
  <c r="U105" i="16"/>
  <c r="V17" i="16" s="1"/>
  <c r="T105" i="16"/>
  <c r="S105" i="16"/>
  <c r="T17" i="16" s="1"/>
  <c r="R105" i="16"/>
  <c r="Q105" i="16"/>
  <c r="R17" i="16" s="1"/>
  <c r="P105" i="16"/>
  <c r="O105" i="16"/>
  <c r="P17" i="16" s="1"/>
  <c r="N105" i="16"/>
  <c r="M105" i="16"/>
  <c r="N17" i="16" s="1"/>
  <c r="L105" i="16"/>
  <c r="K105" i="16"/>
  <c r="L17" i="16" s="1"/>
  <c r="J105" i="16"/>
  <c r="I105" i="16"/>
  <c r="J17" i="16" s="1"/>
  <c r="H105" i="16"/>
  <c r="G105" i="16"/>
  <c r="H17" i="16" s="1"/>
  <c r="F105" i="16"/>
  <c r="E105" i="16"/>
  <c r="F17" i="16" s="1"/>
  <c r="D105"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W104" i="16"/>
  <c r="V104" i="16"/>
  <c r="U104" i="16"/>
  <c r="T104" i="16"/>
  <c r="S104" i="16"/>
  <c r="R104" i="16"/>
  <c r="Q104" i="16"/>
  <c r="P104" i="16"/>
  <c r="O104" i="16"/>
  <c r="N104" i="16"/>
  <c r="M104" i="16"/>
  <c r="L104" i="16"/>
  <c r="K104" i="16"/>
  <c r="J104" i="16"/>
  <c r="I104" i="16"/>
  <c r="H104" i="16"/>
  <c r="G104" i="16"/>
  <c r="F104" i="16"/>
  <c r="E104" i="16"/>
  <c r="D104" i="16"/>
  <c r="AU103" i="16"/>
  <c r="AT103" i="16"/>
  <c r="AS103" i="16"/>
  <c r="AR103" i="16"/>
  <c r="AQ103" i="16"/>
  <c r="AP103" i="16"/>
  <c r="AO103" i="16"/>
  <c r="AN103" i="16"/>
  <c r="AM103" i="16"/>
  <c r="AL103" i="16"/>
  <c r="AK103" i="16"/>
  <c r="AJ103" i="16"/>
  <c r="AI103" i="16"/>
  <c r="AH103" i="16"/>
  <c r="AG103" i="16"/>
  <c r="AF103" i="16"/>
  <c r="AE103" i="16"/>
  <c r="AD103"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F103" i="16"/>
  <c r="E103" i="16"/>
  <c r="D103"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Y102" i="16"/>
  <c r="X102" i="16"/>
  <c r="W102" i="16"/>
  <c r="V102" i="16"/>
  <c r="U102" i="16"/>
  <c r="T102" i="16"/>
  <c r="S102" i="16"/>
  <c r="R102" i="16"/>
  <c r="Q102" i="16"/>
  <c r="P102" i="16"/>
  <c r="O102" i="16"/>
  <c r="N102" i="16"/>
  <c r="M102" i="16"/>
  <c r="L102" i="16"/>
  <c r="K102" i="16"/>
  <c r="J102" i="16"/>
  <c r="I102" i="16"/>
  <c r="H102" i="16"/>
  <c r="G102" i="16"/>
  <c r="F102" i="16"/>
  <c r="E102" i="16"/>
  <c r="D102" i="16"/>
  <c r="D13" i="16" s="1"/>
  <c r="AU101" i="16"/>
  <c r="AT101" i="16"/>
  <c r="AS101" i="16"/>
  <c r="AR101" i="16"/>
  <c r="AQ101" i="16"/>
  <c r="AP101" i="16"/>
  <c r="AO101" i="16"/>
  <c r="AN101" i="16"/>
  <c r="AM101" i="16"/>
  <c r="AL101" i="16"/>
  <c r="AK101" i="16"/>
  <c r="AJ101" i="16"/>
  <c r="AI101" i="16"/>
  <c r="AH101" i="16"/>
  <c r="AG101" i="16"/>
  <c r="AF101" i="16"/>
  <c r="AE101" i="16"/>
  <c r="AD101" i="16"/>
  <c r="AC101" i="16"/>
  <c r="AB101" i="16"/>
  <c r="AA101" i="16"/>
  <c r="Z101" i="16"/>
  <c r="Y101" i="16"/>
  <c r="X101" i="16"/>
  <c r="W101" i="16"/>
  <c r="V101" i="16"/>
  <c r="U101" i="16"/>
  <c r="T101" i="16"/>
  <c r="S101" i="16"/>
  <c r="R101" i="16"/>
  <c r="Q101" i="16"/>
  <c r="P101" i="16"/>
  <c r="O101" i="16"/>
  <c r="N101" i="16"/>
  <c r="M101" i="16"/>
  <c r="L101" i="16"/>
  <c r="K101" i="16"/>
  <c r="J101" i="16"/>
  <c r="I101" i="16"/>
  <c r="H101" i="16"/>
  <c r="G101" i="16"/>
  <c r="F101" i="16"/>
  <c r="E101" i="16"/>
  <c r="D101" i="16"/>
  <c r="D97" i="16"/>
  <c r="AT95" i="16"/>
  <c r="AT8" i="16" s="1"/>
  <c r="AR95" i="16"/>
  <c r="AR8" i="16" s="1"/>
  <c r="AP95" i="16"/>
  <c r="AP8" i="16" s="1"/>
  <c r="AN95" i="16"/>
  <c r="AN8" i="16" s="1"/>
  <c r="AL95" i="16"/>
  <c r="AL8" i="16" s="1"/>
  <c r="AJ95" i="16"/>
  <c r="AJ8" i="16" s="1"/>
  <c r="AH95" i="16"/>
  <c r="AH8" i="16" s="1"/>
  <c r="AF95" i="16"/>
  <c r="AF8" i="16" s="1"/>
  <c r="AD95" i="16"/>
  <c r="AD8" i="16" s="1"/>
  <c r="AB95" i="16"/>
  <c r="AB8" i="16" s="1"/>
  <c r="Z95" i="16"/>
  <c r="Z8" i="16" s="1"/>
  <c r="X95" i="16"/>
  <c r="X8" i="16" s="1"/>
  <c r="V95" i="16"/>
  <c r="V8" i="16" s="1"/>
  <c r="T95" i="16"/>
  <c r="T8" i="16" s="1"/>
  <c r="R95" i="16"/>
  <c r="R8" i="16" s="1"/>
  <c r="P95" i="16"/>
  <c r="P8" i="16" s="1"/>
  <c r="N95" i="16"/>
  <c r="N8" i="16" s="1"/>
  <c r="L95" i="16"/>
  <c r="L8" i="16" s="1"/>
  <c r="J95" i="16"/>
  <c r="J8" i="16" s="1"/>
  <c r="H95" i="16"/>
  <c r="H8" i="16" s="1"/>
  <c r="F95" i="16"/>
  <c r="F8" i="16" s="1"/>
  <c r="D95" i="16"/>
  <c r="D8" i="16" s="1"/>
  <c r="D79" i="16"/>
  <c r="D39" i="16"/>
  <c r="AT32" i="16"/>
  <c r="AT33" i="16" s="1"/>
  <c r="AD32" i="16"/>
  <c r="H32" i="16"/>
  <c r="AJ17" i="16"/>
  <c r="Z17" i="16"/>
  <c r="AT6" i="16"/>
  <c r="AT50" i="16" s="1"/>
  <c r="AR6" i="16"/>
  <c r="AR11" i="16" s="1"/>
  <c r="AP6" i="16"/>
  <c r="AP11" i="16" s="1"/>
  <c r="AN6" i="16"/>
  <c r="AN11" i="16" s="1"/>
  <c r="AL6" i="16"/>
  <c r="AJ6" i="16"/>
  <c r="AJ11" i="16" s="1"/>
  <c r="AH6" i="16"/>
  <c r="AH11" i="16" s="1"/>
  <c r="AF6" i="16"/>
  <c r="AF11" i="16" s="1"/>
  <c r="AD6" i="16"/>
  <c r="AB6" i="16"/>
  <c r="AB11" i="16" s="1"/>
  <c r="Z6" i="16"/>
  <c r="Z11" i="16" s="1"/>
  <c r="X6" i="16"/>
  <c r="X11" i="16" s="1"/>
  <c r="V6" i="16"/>
  <c r="V27" i="16" s="1"/>
  <c r="T6" i="16"/>
  <c r="T11" i="16" s="1"/>
  <c r="R6" i="16"/>
  <c r="R11" i="16" s="1"/>
  <c r="P6" i="16"/>
  <c r="P11" i="16" s="1"/>
  <c r="N6" i="16"/>
  <c r="L6" i="16"/>
  <c r="L11" i="16" s="1"/>
  <c r="J6" i="16"/>
  <c r="J66" i="16" s="1"/>
  <c r="H6" i="16"/>
  <c r="H11" i="16" s="1"/>
  <c r="F6" i="16"/>
  <c r="D6" i="16"/>
  <c r="D11" i="16" s="1"/>
  <c r="C3" i="16"/>
  <c r="J79" i="18" l="1"/>
  <c r="L63" i="19"/>
  <c r="D21" i="16"/>
  <c r="D23" i="16" s="1"/>
  <c r="F18" i="16" s="1"/>
  <c r="F63" i="16"/>
  <c r="F24" i="16"/>
  <c r="H24" i="16" s="1"/>
  <c r="D60" i="16"/>
  <c r="D62" i="16" s="1"/>
  <c r="F12" i="19"/>
  <c r="L79" i="19"/>
  <c r="N63" i="19"/>
  <c r="J39" i="19"/>
  <c r="L24" i="19"/>
  <c r="F12" i="18"/>
  <c r="L79" i="18"/>
  <c r="N63" i="18"/>
  <c r="J39" i="18"/>
  <c r="L24" i="18"/>
  <c r="AL109" i="16"/>
  <c r="AL100" i="16"/>
  <c r="AL94" i="16"/>
  <c r="AL50" i="16"/>
  <c r="AL66" i="16"/>
  <c r="H100" i="16"/>
  <c r="H94" i="16"/>
  <c r="H109" i="16"/>
  <c r="H66" i="16"/>
  <c r="H50" i="16"/>
  <c r="H27" i="16"/>
  <c r="P100" i="16"/>
  <c r="P109" i="16"/>
  <c r="P94" i="16"/>
  <c r="P50" i="16"/>
  <c r="P66" i="16"/>
  <c r="P27" i="16"/>
  <c r="X100" i="16"/>
  <c r="X109" i="16"/>
  <c r="X94" i="16"/>
  <c r="X66" i="16"/>
  <c r="X50" i="16"/>
  <c r="X27" i="16"/>
  <c r="AF100" i="16"/>
  <c r="AF94" i="16"/>
  <c r="AF109" i="16"/>
  <c r="AF50" i="16"/>
  <c r="AF27" i="16"/>
  <c r="AN100" i="16"/>
  <c r="AN94" i="16"/>
  <c r="AN109" i="16"/>
  <c r="AN66" i="16"/>
  <c r="AN50" i="16"/>
  <c r="AN27" i="16"/>
  <c r="J11" i="16"/>
  <c r="F109" i="16"/>
  <c r="F100" i="16"/>
  <c r="F94" i="16"/>
  <c r="F66" i="16"/>
  <c r="F50" i="16"/>
  <c r="N109" i="16"/>
  <c r="N100" i="16"/>
  <c r="N66" i="16"/>
  <c r="N94" i="16"/>
  <c r="AD109" i="16"/>
  <c r="AD94" i="16"/>
  <c r="AD100" i="16"/>
  <c r="AD66" i="16"/>
  <c r="D100" i="16"/>
  <c r="D109" i="16"/>
  <c r="D94" i="16"/>
  <c r="D66" i="16"/>
  <c r="D27" i="16"/>
  <c r="D50" i="16"/>
  <c r="J100" i="16"/>
  <c r="J109" i="16"/>
  <c r="J94" i="16"/>
  <c r="J50" i="16"/>
  <c r="J27" i="16"/>
  <c r="R100" i="16"/>
  <c r="R109" i="16"/>
  <c r="R94" i="16"/>
  <c r="R66" i="16"/>
  <c r="R27" i="16"/>
  <c r="R50" i="16"/>
  <c r="Z100" i="16"/>
  <c r="Z109" i="16"/>
  <c r="Z94" i="16"/>
  <c r="Z66" i="16"/>
  <c r="Z50" i="16"/>
  <c r="Z27" i="16"/>
  <c r="AH100" i="16"/>
  <c r="AH109" i="16"/>
  <c r="AH94" i="16"/>
  <c r="AH66" i="16"/>
  <c r="AH27" i="16"/>
  <c r="AH50" i="16"/>
  <c r="AP100" i="16"/>
  <c r="AP109" i="16"/>
  <c r="AP94" i="16"/>
  <c r="AP50" i="16"/>
  <c r="AP66" i="16"/>
  <c r="AP27" i="16"/>
  <c r="AD27" i="16"/>
  <c r="N50" i="16"/>
  <c r="AF66" i="16"/>
  <c r="V109" i="16"/>
  <c r="V94" i="16"/>
  <c r="V100" i="16"/>
  <c r="V66" i="16"/>
  <c r="V50" i="16"/>
  <c r="AT109" i="16"/>
  <c r="AT94" i="16"/>
  <c r="AT66" i="16"/>
  <c r="AT100" i="16"/>
  <c r="N27" i="16"/>
  <c r="AT27" i="16"/>
  <c r="L94" i="16"/>
  <c r="L109" i="16"/>
  <c r="L100" i="16"/>
  <c r="L66" i="16"/>
  <c r="L50" i="16"/>
  <c r="L27" i="16"/>
  <c r="T94" i="16"/>
  <c r="T109" i="16"/>
  <c r="T100" i="16"/>
  <c r="T66" i="16"/>
  <c r="T50" i="16"/>
  <c r="T27" i="16"/>
  <c r="AB94" i="16"/>
  <c r="AB109" i="16"/>
  <c r="AB100" i="16"/>
  <c r="AB66" i="16"/>
  <c r="AB50" i="16"/>
  <c r="AB27" i="16"/>
  <c r="AJ94" i="16"/>
  <c r="AJ109" i="16"/>
  <c r="AJ100" i="16"/>
  <c r="AJ66" i="16"/>
  <c r="AJ50" i="16"/>
  <c r="AJ27" i="16"/>
  <c r="AR94" i="16"/>
  <c r="AR109" i="16"/>
  <c r="AR100" i="16"/>
  <c r="AR66" i="16"/>
  <c r="AR50" i="16"/>
  <c r="AR27" i="16"/>
  <c r="F11" i="16"/>
  <c r="N11" i="16"/>
  <c r="V11" i="16"/>
  <c r="AD11" i="16"/>
  <c r="AL11" i="16"/>
  <c r="AT11" i="16"/>
  <c r="F27" i="16"/>
  <c r="AL27" i="16"/>
  <c r="AD50" i="16"/>
  <c r="F39" i="16" l="1"/>
  <c r="F23" i="19"/>
  <c r="H18" i="19" s="1"/>
  <c r="H19" i="19" s="1"/>
  <c r="H20" i="19" s="1"/>
  <c r="H21" i="19" s="1"/>
  <c r="F13" i="19"/>
  <c r="N79" i="19"/>
  <c r="P63" i="19"/>
  <c r="L39" i="19"/>
  <c r="N24" i="19"/>
  <c r="L39" i="18"/>
  <c r="N24" i="18"/>
  <c r="N79" i="18"/>
  <c r="P63" i="18"/>
  <c r="F23" i="18"/>
  <c r="H18" i="18" s="1"/>
  <c r="F13" i="18"/>
  <c r="D61" i="16"/>
  <c r="D22" i="16"/>
  <c r="F79" i="16"/>
  <c r="H63" i="16"/>
  <c r="H39" i="16"/>
  <c r="J24" i="16"/>
  <c r="H22" i="19" l="1"/>
  <c r="H12" i="19"/>
  <c r="P79" i="19"/>
  <c r="R63" i="19"/>
  <c r="N39" i="19"/>
  <c r="P24" i="19"/>
  <c r="P79" i="18"/>
  <c r="R63" i="18"/>
  <c r="H19" i="18"/>
  <c r="H20" i="18" s="1"/>
  <c r="H21" i="18" s="1"/>
  <c r="N39" i="18"/>
  <c r="P24" i="18"/>
  <c r="J39" i="16"/>
  <c r="L24" i="16"/>
  <c r="H79" i="16"/>
  <c r="J63" i="16"/>
  <c r="P39" i="19" l="1"/>
  <c r="R24" i="19"/>
  <c r="R79" i="19"/>
  <c r="T63" i="19"/>
  <c r="H13" i="19"/>
  <c r="H23" i="19"/>
  <c r="J18" i="19" s="1"/>
  <c r="H22" i="18"/>
  <c r="H12" i="18"/>
  <c r="R79" i="18"/>
  <c r="T63" i="18"/>
  <c r="P39" i="18"/>
  <c r="R24" i="18"/>
  <c r="J79" i="16"/>
  <c r="L63" i="16"/>
  <c r="F19" i="16"/>
  <c r="F20" i="16" s="1"/>
  <c r="F21" i="16" s="1"/>
  <c r="F22" i="16" s="1"/>
  <c r="L39" i="16"/>
  <c r="N24" i="16"/>
  <c r="T79" i="19" l="1"/>
  <c r="V63" i="19"/>
  <c r="R39" i="19"/>
  <c r="T24" i="19"/>
  <c r="J19" i="19"/>
  <c r="J20" i="19" s="1"/>
  <c r="J21" i="19" s="1"/>
  <c r="R39" i="18"/>
  <c r="T24" i="18"/>
  <c r="T79" i="18"/>
  <c r="V63" i="18"/>
  <c r="H23" i="18"/>
  <c r="J18" i="18" s="1"/>
  <c r="H13" i="18"/>
  <c r="L79" i="16"/>
  <c r="N63" i="16"/>
  <c r="F12" i="16"/>
  <c r="P24" i="16"/>
  <c r="N39" i="16"/>
  <c r="J22" i="19" l="1"/>
  <c r="J12" i="19"/>
  <c r="T39" i="19"/>
  <c r="V24" i="19"/>
  <c r="V79" i="19"/>
  <c r="X63" i="19"/>
  <c r="J19" i="18"/>
  <c r="J20" i="18" s="1"/>
  <c r="J21" i="18" s="1"/>
  <c r="V79" i="18"/>
  <c r="X63" i="18"/>
  <c r="T39" i="18"/>
  <c r="V24" i="18"/>
  <c r="P39" i="16"/>
  <c r="R24" i="16"/>
  <c r="N79" i="16"/>
  <c r="P63" i="16"/>
  <c r="F23" i="16"/>
  <c r="H18" i="16" s="1"/>
  <c r="F13" i="16"/>
  <c r="V39" i="19" l="1"/>
  <c r="X24" i="19"/>
  <c r="J13" i="19"/>
  <c r="J23" i="19"/>
  <c r="L18" i="19" s="1"/>
  <c r="X79" i="19"/>
  <c r="Z63" i="19"/>
  <c r="J22" i="18"/>
  <c r="J12" i="18"/>
  <c r="V39" i="18"/>
  <c r="X24" i="18"/>
  <c r="X79" i="18"/>
  <c r="Z63" i="18"/>
  <c r="H19" i="16"/>
  <c r="H20" i="16" s="1"/>
  <c r="H21" i="16" s="1"/>
  <c r="P79" i="16"/>
  <c r="R63" i="16"/>
  <c r="T24" i="16"/>
  <c r="R39" i="16"/>
  <c r="Z79" i="19" l="1"/>
  <c r="AB63" i="19"/>
  <c r="L19" i="19"/>
  <c r="L20" i="19" s="1"/>
  <c r="L21" i="19" s="1"/>
  <c r="X39" i="19"/>
  <c r="Z24" i="19"/>
  <c r="J23" i="18"/>
  <c r="L18" i="18" s="1"/>
  <c r="J13" i="18"/>
  <c r="Z79" i="18"/>
  <c r="AB63" i="18"/>
  <c r="X39" i="18"/>
  <c r="Z24" i="18"/>
  <c r="H22" i="16"/>
  <c r="T39" i="16"/>
  <c r="V24" i="16"/>
  <c r="R79" i="16"/>
  <c r="T63" i="16"/>
  <c r="H12" i="16"/>
  <c r="L22" i="19" l="1"/>
  <c r="L12" i="19"/>
  <c r="Z39" i="19"/>
  <c r="AB24" i="19"/>
  <c r="AB79" i="19"/>
  <c r="AD63" i="19"/>
  <c r="Z39" i="18"/>
  <c r="AB24" i="18"/>
  <c r="AB79" i="18"/>
  <c r="AD63" i="18"/>
  <c r="L19" i="18"/>
  <c r="L20" i="18" s="1"/>
  <c r="L21" i="18" s="1"/>
  <c r="H13" i="16"/>
  <c r="H23" i="16"/>
  <c r="J18" i="16" s="1"/>
  <c r="T79" i="16"/>
  <c r="V63" i="16"/>
  <c r="V39" i="16"/>
  <c r="X24" i="16"/>
  <c r="AW83" i="7"/>
  <c r="AU83" i="7"/>
  <c r="AS83" i="7"/>
  <c r="AQ83" i="7"/>
  <c r="AO83" i="7"/>
  <c r="AM83" i="7"/>
  <c r="AK83" i="7"/>
  <c r="AI83" i="7"/>
  <c r="AG83" i="7"/>
  <c r="AE83" i="7"/>
  <c r="AC83" i="7"/>
  <c r="AA83" i="7"/>
  <c r="Y83" i="7"/>
  <c r="W83" i="7"/>
  <c r="U83" i="7"/>
  <c r="S83" i="7"/>
  <c r="Q83" i="7"/>
  <c r="O83" i="7"/>
  <c r="M83" i="7"/>
  <c r="K83" i="7"/>
  <c r="I83" i="7"/>
  <c r="G83" i="7"/>
  <c r="E83" i="7"/>
  <c r="AW82" i="7"/>
  <c r="AU82" i="7"/>
  <c r="AS82" i="7"/>
  <c r="AQ82" i="7"/>
  <c r="AO82" i="7"/>
  <c r="AM82" i="7"/>
  <c r="AK82" i="7"/>
  <c r="AI82" i="7"/>
  <c r="AG82" i="7"/>
  <c r="AE82" i="7"/>
  <c r="AC82" i="7"/>
  <c r="AA82" i="7"/>
  <c r="Y82" i="7"/>
  <c r="W82" i="7"/>
  <c r="U82" i="7"/>
  <c r="S82" i="7"/>
  <c r="Q82" i="7"/>
  <c r="O82" i="7"/>
  <c r="M82" i="7"/>
  <c r="K82" i="7"/>
  <c r="I82" i="7"/>
  <c r="G82" i="7"/>
  <c r="E82" i="7"/>
  <c r="AD79" i="19" l="1"/>
  <c r="AF63" i="19"/>
  <c r="AB39" i="19"/>
  <c r="AD24" i="19"/>
  <c r="L23" i="19"/>
  <c r="N18" i="19" s="1"/>
  <c r="L13" i="19"/>
  <c r="L22" i="18"/>
  <c r="L12" i="18"/>
  <c r="AD79" i="18"/>
  <c r="AF63" i="18"/>
  <c r="AD24" i="18"/>
  <c r="AB39" i="18"/>
  <c r="J19" i="16"/>
  <c r="J20" i="16" s="1"/>
  <c r="J21" i="16" s="1"/>
  <c r="X39" i="16"/>
  <c r="Z24" i="16"/>
  <c r="V79" i="16"/>
  <c r="X63" i="16"/>
  <c r="H47" i="7"/>
  <c r="G106" i="18" l="1"/>
  <c r="F32" i="18" s="1"/>
  <c r="G106" i="19"/>
  <c r="F32" i="19" s="1"/>
  <c r="L23" i="18"/>
  <c r="N18" i="18" s="1"/>
  <c r="N19" i="18" s="1"/>
  <c r="N20" i="18" s="1"/>
  <c r="N21" i="18" s="1"/>
  <c r="L13" i="18"/>
  <c r="AF79" i="19"/>
  <c r="AH63" i="19"/>
  <c r="N19" i="19"/>
  <c r="N20" i="19" s="1"/>
  <c r="N21" i="19" s="1"/>
  <c r="AF24" i="19"/>
  <c r="AD39" i="19"/>
  <c r="AF24" i="18"/>
  <c r="AD39" i="18"/>
  <c r="AF79" i="18"/>
  <c r="AH63" i="18"/>
  <c r="G106" i="16"/>
  <c r="F32" i="16" s="1"/>
  <c r="J22" i="16"/>
  <c r="J12" i="16"/>
  <c r="Z39" i="16"/>
  <c r="AB24" i="16"/>
  <c r="X79" i="16"/>
  <c r="Z63" i="16"/>
  <c r="AX79" i="7"/>
  <c r="AX78" i="7"/>
  <c r="AV79" i="7"/>
  <c r="AV78" i="7"/>
  <c r="AT79" i="7"/>
  <c r="AT78" i="7"/>
  <c r="AR79" i="7"/>
  <c r="AR78" i="7"/>
  <c r="AP79" i="7"/>
  <c r="AP78" i="7"/>
  <c r="AN79" i="7"/>
  <c r="AN78" i="7"/>
  <c r="AS114" i="18" l="1"/>
  <c r="AT56" i="18" s="1"/>
  <c r="AS114" i="19"/>
  <c r="AT56" i="19" s="1"/>
  <c r="AO114" i="18"/>
  <c r="AP56" i="18" s="1"/>
  <c r="AO114" i="19"/>
  <c r="AP56" i="19" s="1"/>
  <c r="AU115" i="18"/>
  <c r="AT72" i="18" s="1"/>
  <c r="AT73" i="18" s="1"/>
  <c r="AU115" i="19"/>
  <c r="AT72" i="19" s="1"/>
  <c r="AT73" i="19" s="1"/>
  <c r="AQ115" i="18"/>
  <c r="AP72" i="18" s="1"/>
  <c r="AQ115" i="19"/>
  <c r="AP72" i="19" s="1"/>
  <c r="AU114" i="18"/>
  <c r="AU114" i="19"/>
  <c r="AQ114" i="18"/>
  <c r="AR56" i="18" s="1"/>
  <c r="AQ114" i="19"/>
  <c r="AR56" i="19" s="1"/>
  <c r="AM114" i="18"/>
  <c r="AN56" i="18" s="1"/>
  <c r="AM114" i="19"/>
  <c r="AN56" i="19" s="1"/>
  <c r="AO115" i="18"/>
  <c r="AN72" i="18" s="1"/>
  <c r="AO115" i="19"/>
  <c r="AN72" i="19" s="1"/>
  <c r="AS115" i="18"/>
  <c r="AR72" i="18" s="1"/>
  <c r="AS115" i="19"/>
  <c r="AR72" i="19" s="1"/>
  <c r="AM115" i="18"/>
  <c r="AL72" i="18" s="1"/>
  <c r="AM115" i="19"/>
  <c r="AL72" i="19" s="1"/>
  <c r="N22" i="19"/>
  <c r="N12" i="19"/>
  <c r="AH24" i="19"/>
  <c r="AF39" i="19"/>
  <c r="AH79" i="19"/>
  <c r="AJ63" i="19"/>
  <c r="N22" i="18"/>
  <c r="N12" i="18"/>
  <c r="AH79" i="18"/>
  <c r="AJ63" i="18"/>
  <c r="AH24" i="18"/>
  <c r="AF39" i="18"/>
  <c r="AM114" i="16"/>
  <c r="AN56" i="16" s="1"/>
  <c r="AO115" i="16"/>
  <c r="AN72" i="16" s="1"/>
  <c r="AO114" i="16"/>
  <c r="AP56" i="16" s="1"/>
  <c r="AQ114" i="16"/>
  <c r="AR56" i="16" s="1"/>
  <c r="AS114" i="16"/>
  <c r="AT56" i="16" s="1"/>
  <c r="AU114" i="16"/>
  <c r="AU115" i="16"/>
  <c r="AT72" i="16" s="1"/>
  <c r="AT73" i="16" s="1"/>
  <c r="AS115" i="16"/>
  <c r="AR72" i="16" s="1"/>
  <c r="AQ115" i="16"/>
  <c r="AP72" i="16" s="1"/>
  <c r="AM115" i="16"/>
  <c r="AL72" i="16" s="1"/>
  <c r="AB39" i="16"/>
  <c r="AD24" i="16"/>
  <c r="Z79" i="16"/>
  <c r="AB63" i="16"/>
  <c r="J23" i="16"/>
  <c r="L18" i="16" s="1"/>
  <c r="J13" i="16"/>
  <c r="AL79" i="7"/>
  <c r="AL78" i="7"/>
  <c r="AJ79" i="7"/>
  <c r="AJ78" i="7"/>
  <c r="AH79" i="7"/>
  <c r="AH78" i="7"/>
  <c r="AF79" i="7"/>
  <c r="AF78" i="7"/>
  <c r="AD79" i="7"/>
  <c r="AD78" i="7"/>
  <c r="AB79" i="7"/>
  <c r="AB78" i="7"/>
  <c r="Z79" i="7"/>
  <c r="Z78" i="7"/>
  <c r="AI114" i="18" l="1"/>
  <c r="AJ56" i="18" s="1"/>
  <c r="AI114" i="19"/>
  <c r="AJ56" i="19" s="1"/>
  <c r="Y114" i="19"/>
  <c r="Z56" i="19" s="1"/>
  <c r="Y114" i="18"/>
  <c r="Z56" i="18" s="1"/>
  <c r="AK114" i="19"/>
  <c r="AL56" i="19" s="1"/>
  <c r="AK114" i="18"/>
  <c r="AL56" i="18" s="1"/>
  <c r="AE115" i="18"/>
  <c r="AD72" i="18" s="1"/>
  <c r="AE115" i="19"/>
  <c r="AD72" i="19" s="1"/>
  <c r="AG115" i="18"/>
  <c r="AF72" i="18" s="1"/>
  <c r="AG115" i="19"/>
  <c r="AF72" i="19" s="1"/>
  <c r="AK115" i="18"/>
  <c r="AJ72" i="18" s="1"/>
  <c r="AK115" i="19"/>
  <c r="AJ72" i="19" s="1"/>
  <c r="AG114" i="18"/>
  <c r="AH56" i="18" s="1"/>
  <c r="AG114" i="19"/>
  <c r="AH56" i="19" s="1"/>
  <c r="AA114" i="18"/>
  <c r="AB56" i="18" s="1"/>
  <c r="AA114" i="19"/>
  <c r="AB56" i="19" s="1"/>
  <c r="AA115" i="18"/>
  <c r="Z72" i="18" s="1"/>
  <c r="AA115" i="19"/>
  <c r="Z72" i="19" s="1"/>
  <c r="Y115" i="18"/>
  <c r="X72" i="18" s="1"/>
  <c r="Y115" i="19"/>
  <c r="X72" i="19" s="1"/>
  <c r="AC115" i="19"/>
  <c r="AB72" i="19" s="1"/>
  <c r="AC115" i="18"/>
  <c r="AB72" i="18" s="1"/>
  <c r="AI115" i="18"/>
  <c r="AH72" i="18" s="1"/>
  <c r="AI115" i="19"/>
  <c r="AH72" i="19" s="1"/>
  <c r="AC114" i="18"/>
  <c r="AD56" i="18" s="1"/>
  <c r="AC114" i="19"/>
  <c r="AD56" i="19" s="1"/>
  <c r="AE114" i="18"/>
  <c r="AF56" i="18" s="1"/>
  <c r="AE114" i="19"/>
  <c r="AF56" i="19" s="1"/>
  <c r="AJ24" i="19"/>
  <c r="AH39" i="19"/>
  <c r="N13" i="19"/>
  <c r="N23" i="19"/>
  <c r="P18" i="19" s="1"/>
  <c r="AJ79" i="19"/>
  <c r="AL63" i="19"/>
  <c r="AJ79" i="18"/>
  <c r="AL63" i="18"/>
  <c r="N23" i="18"/>
  <c r="P18" i="18" s="1"/>
  <c r="N13" i="18"/>
  <c r="AJ24" i="18"/>
  <c r="AH39" i="18"/>
  <c r="AK115" i="16"/>
  <c r="AJ72" i="16" s="1"/>
  <c r="AG115" i="16"/>
  <c r="AF72" i="16" s="1"/>
  <c r="AG114" i="16"/>
  <c r="AH56" i="16" s="1"/>
  <c r="AE114" i="16"/>
  <c r="AF56" i="16" s="1"/>
  <c r="Y114" i="16"/>
  <c r="Z56" i="16" s="1"/>
  <c r="AA114" i="16"/>
  <c r="AB56" i="16" s="1"/>
  <c r="AC114" i="16"/>
  <c r="AD56" i="16" s="1"/>
  <c r="AI114" i="16"/>
  <c r="AJ56" i="16" s="1"/>
  <c r="AK114" i="16"/>
  <c r="AL56" i="16" s="1"/>
  <c r="AI115" i="16"/>
  <c r="AH72" i="16" s="1"/>
  <c r="AE115" i="16"/>
  <c r="AD72" i="16" s="1"/>
  <c r="AC115" i="16"/>
  <c r="AB72" i="16" s="1"/>
  <c r="AA115" i="16"/>
  <c r="Z72" i="16" s="1"/>
  <c r="Y115" i="16"/>
  <c r="X72" i="16" s="1"/>
  <c r="AF24" i="16"/>
  <c r="AD39" i="16"/>
  <c r="L19" i="16"/>
  <c r="L20" i="16" s="1"/>
  <c r="L21" i="16" s="1"/>
  <c r="L22" i="16" s="1"/>
  <c r="AB79" i="16"/>
  <c r="AD63" i="16"/>
  <c r="X79" i="7"/>
  <c r="X78" i="7"/>
  <c r="V79" i="7"/>
  <c r="V78" i="7"/>
  <c r="T79" i="7"/>
  <c r="T78" i="7"/>
  <c r="R79" i="7"/>
  <c r="R78" i="7"/>
  <c r="P79" i="7"/>
  <c r="P78" i="7"/>
  <c r="N79" i="7"/>
  <c r="N78" i="7"/>
  <c r="L78" i="7"/>
  <c r="Q115" i="19" l="1"/>
  <c r="P72" i="19" s="1"/>
  <c r="Q115" i="18"/>
  <c r="P72" i="18" s="1"/>
  <c r="M115" i="18"/>
  <c r="L72" i="18" s="1"/>
  <c r="M115" i="19"/>
  <c r="L72" i="19" s="1"/>
  <c r="S114" i="18"/>
  <c r="T56" i="18" s="1"/>
  <c r="S114" i="19"/>
  <c r="T56" i="19" s="1"/>
  <c r="U114" i="18"/>
  <c r="V56" i="18" s="1"/>
  <c r="U114" i="19"/>
  <c r="V56" i="19" s="1"/>
  <c r="S115" i="18"/>
  <c r="R72" i="18" s="1"/>
  <c r="S115" i="19"/>
  <c r="R72" i="19" s="1"/>
  <c r="U115" i="18"/>
  <c r="T72" i="18" s="1"/>
  <c r="U115" i="19"/>
  <c r="T72" i="19" s="1"/>
  <c r="W114" i="18"/>
  <c r="X56" i="18" s="1"/>
  <c r="W114" i="19"/>
  <c r="X56" i="19" s="1"/>
  <c r="K114" i="18"/>
  <c r="L56" i="18" s="1"/>
  <c r="K114" i="19"/>
  <c r="L56" i="19" s="1"/>
  <c r="W115" i="18"/>
  <c r="V72" i="18" s="1"/>
  <c r="W115" i="19"/>
  <c r="V72" i="19" s="1"/>
  <c r="M114" i="19"/>
  <c r="N56" i="19" s="1"/>
  <c r="M114" i="18"/>
  <c r="N56" i="18" s="1"/>
  <c r="O114" i="18"/>
  <c r="P56" i="18" s="1"/>
  <c r="O114" i="19"/>
  <c r="P56" i="19" s="1"/>
  <c r="O115" i="18"/>
  <c r="N72" i="18" s="1"/>
  <c r="O115" i="19"/>
  <c r="N72" i="19" s="1"/>
  <c r="Q114" i="18"/>
  <c r="R56" i="18" s="1"/>
  <c r="Q114" i="19"/>
  <c r="R56" i="19" s="1"/>
  <c r="P19" i="19"/>
  <c r="P20" i="19" s="1"/>
  <c r="P21" i="19" s="1"/>
  <c r="AJ39" i="19"/>
  <c r="AL24" i="19"/>
  <c r="AL79" i="19"/>
  <c r="AN63" i="19"/>
  <c r="P19" i="18"/>
  <c r="P20" i="18" s="1"/>
  <c r="P21" i="18" s="1"/>
  <c r="AL79" i="18"/>
  <c r="AN63" i="18"/>
  <c r="AJ39" i="18"/>
  <c r="AL24" i="18"/>
  <c r="Q114" i="16"/>
  <c r="R56" i="16" s="1"/>
  <c r="O115" i="16"/>
  <c r="N72" i="16" s="1"/>
  <c r="K114" i="16"/>
  <c r="L56" i="16" s="1"/>
  <c r="M114" i="16"/>
  <c r="N56" i="16" s="1"/>
  <c r="O114" i="16"/>
  <c r="P56" i="16" s="1"/>
  <c r="S114" i="16"/>
  <c r="T56" i="16" s="1"/>
  <c r="U114" i="16"/>
  <c r="V56" i="16" s="1"/>
  <c r="W114" i="16"/>
  <c r="X56" i="16" s="1"/>
  <c r="W115" i="16"/>
  <c r="V72" i="16" s="1"/>
  <c r="U115" i="16"/>
  <c r="T72" i="16" s="1"/>
  <c r="S115" i="16"/>
  <c r="R72" i="16" s="1"/>
  <c r="Q115" i="16"/>
  <c r="P72" i="16" s="1"/>
  <c r="M115" i="16"/>
  <c r="L72" i="16" s="1"/>
  <c r="L12" i="16"/>
  <c r="AF39" i="16"/>
  <c r="AH24" i="16"/>
  <c r="AD79" i="16"/>
  <c r="AF63" i="16"/>
  <c r="L79" i="7"/>
  <c r="J79" i="7"/>
  <c r="J78" i="7"/>
  <c r="H79" i="7"/>
  <c r="H78" i="7"/>
  <c r="F79" i="7"/>
  <c r="F78" i="7"/>
  <c r="E114" i="18" l="1"/>
  <c r="F56" i="18" s="1"/>
  <c r="F57" i="18" s="1"/>
  <c r="E114" i="19"/>
  <c r="F56" i="19" s="1"/>
  <c r="F57" i="19" s="1"/>
  <c r="E115" i="19"/>
  <c r="D72" i="19" s="1"/>
  <c r="E115" i="18"/>
  <c r="D72" i="18" s="1"/>
  <c r="I114" i="18"/>
  <c r="J56" i="18" s="1"/>
  <c r="I114" i="19"/>
  <c r="J56" i="19" s="1"/>
  <c r="G114" i="18"/>
  <c r="H56" i="18" s="1"/>
  <c r="G114" i="19"/>
  <c r="H56" i="19" s="1"/>
  <c r="G115" i="18"/>
  <c r="F72" i="18" s="1"/>
  <c r="G115" i="19"/>
  <c r="F72" i="19" s="1"/>
  <c r="I115" i="18"/>
  <c r="H72" i="18" s="1"/>
  <c r="I115" i="19"/>
  <c r="H72" i="19" s="1"/>
  <c r="K115" i="18"/>
  <c r="J72" i="18" s="1"/>
  <c r="K115" i="19"/>
  <c r="J72" i="19" s="1"/>
  <c r="P22" i="19"/>
  <c r="P12" i="19"/>
  <c r="AL39" i="19"/>
  <c r="AN24" i="19"/>
  <c r="AN79" i="19"/>
  <c r="AP63" i="19"/>
  <c r="AT34" i="19"/>
  <c r="AT35" i="19" s="1"/>
  <c r="AT36" i="19" s="1"/>
  <c r="AT28" i="19" s="1"/>
  <c r="P22" i="18"/>
  <c r="P12" i="18"/>
  <c r="AT34" i="18"/>
  <c r="AT35" i="18" s="1"/>
  <c r="AT36" i="18" s="1"/>
  <c r="AN79" i="18"/>
  <c r="AP63" i="18"/>
  <c r="AL39" i="18"/>
  <c r="AN24" i="18"/>
  <c r="E114" i="16"/>
  <c r="F56" i="16" s="1"/>
  <c r="F57" i="16" s="1"/>
  <c r="G114" i="16"/>
  <c r="H56" i="16" s="1"/>
  <c r="I114" i="16"/>
  <c r="J56" i="16" s="1"/>
  <c r="K115" i="16"/>
  <c r="J72" i="16" s="1"/>
  <c r="I115" i="16"/>
  <c r="H72" i="16" s="1"/>
  <c r="G115" i="16"/>
  <c r="F72" i="16" s="1"/>
  <c r="E115" i="16"/>
  <c r="D72" i="16" s="1"/>
  <c r="AF79" i="16"/>
  <c r="AH63" i="16"/>
  <c r="AJ24" i="16"/>
  <c r="AH39" i="16"/>
  <c r="L13" i="16"/>
  <c r="L23" i="16"/>
  <c r="N18" i="16" s="1"/>
  <c r="M77" i="7"/>
  <c r="K77" i="7"/>
  <c r="I77" i="7"/>
  <c r="M71" i="7"/>
  <c r="K71" i="7"/>
  <c r="I71" i="7"/>
  <c r="M65" i="7"/>
  <c r="K65" i="7"/>
  <c r="I65" i="7"/>
  <c r="M59" i="7"/>
  <c r="K59" i="7"/>
  <c r="I59" i="7"/>
  <c r="M53" i="7"/>
  <c r="K53" i="7"/>
  <c r="I53" i="7"/>
  <c r="M45" i="7"/>
  <c r="K45" i="7"/>
  <c r="I45" i="7"/>
  <c r="M39" i="7"/>
  <c r="K39" i="7"/>
  <c r="I39" i="7"/>
  <c r="M33" i="7"/>
  <c r="K33" i="7"/>
  <c r="I33" i="7"/>
  <c r="M27" i="7"/>
  <c r="K27" i="7"/>
  <c r="I27" i="7"/>
  <c r="M21" i="7"/>
  <c r="K21" i="7"/>
  <c r="I21" i="7"/>
  <c r="AM77" i="7"/>
  <c r="AK77" i="7"/>
  <c r="AI77" i="7"/>
  <c r="AG77" i="7"/>
  <c r="AM71" i="7"/>
  <c r="AK71" i="7"/>
  <c r="AI71" i="7"/>
  <c r="AG71" i="7"/>
  <c r="AM65" i="7"/>
  <c r="AK65" i="7"/>
  <c r="AI65" i="7"/>
  <c r="AG65" i="7"/>
  <c r="AM59" i="7"/>
  <c r="AK59" i="7"/>
  <c r="AI59" i="7"/>
  <c r="AG59" i="7"/>
  <c r="AM53" i="7"/>
  <c r="AK53" i="7"/>
  <c r="AI53" i="7"/>
  <c r="AG53" i="7"/>
  <c r="AM45" i="7"/>
  <c r="AK45" i="7"/>
  <c r="AI45" i="7"/>
  <c r="AG45" i="7"/>
  <c r="AM39" i="7"/>
  <c r="AK39" i="7"/>
  <c r="AI39" i="7"/>
  <c r="AG39" i="7"/>
  <c r="AM33" i="7"/>
  <c r="AK33" i="7"/>
  <c r="AI33" i="7"/>
  <c r="AG33" i="7"/>
  <c r="AM27" i="7"/>
  <c r="AK27" i="7"/>
  <c r="AI27" i="7"/>
  <c r="AG27" i="7"/>
  <c r="AM21" i="7"/>
  <c r="AK21" i="7"/>
  <c r="AI21" i="7"/>
  <c r="AG21" i="7"/>
  <c r="AU77" i="7"/>
  <c r="AS77" i="7"/>
  <c r="AQ77" i="7"/>
  <c r="AO77" i="7"/>
  <c r="AU71" i="7"/>
  <c r="AS71" i="7"/>
  <c r="AQ71" i="7"/>
  <c r="AO71" i="7"/>
  <c r="AU65" i="7"/>
  <c r="AS65" i="7"/>
  <c r="AQ65" i="7"/>
  <c r="AO65" i="7"/>
  <c r="AU59" i="7"/>
  <c r="AS59" i="7"/>
  <c r="AQ59" i="7"/>
  <c r="AO59" i="7"/>
  <c r="AU53" i="7"/>
  <c r="AS53" i="7"/>
  <c r="AQ53" i="7"/>
  <c r="AO53" i="7"/>
  <c r="AU45" i="7"/>
  <c r="AS45" i="7"/>
  <c r="AQ45" i="7"/>
  <c r="AO45" i="7"/>
  <c r="AU39" i="7"/>
  <c r="AS39" i="7"/>
  <c r="AQ39" i="7"/>
  <c r="AO39" i="7"/>
  <c r="AU33" i="7"/>
  <c r="AS33" i="7"/>
  <c r="AQ33" i="7"/>
  <c r="AO33" i="7"/>
  <c r="AU27" i="7"/>
  <c r="AS27" i="7"/>
  <c r="AQ27" i="7"/>
  <c r="AO27" i="7"/>
  <c r="AU21" i="7"/>
  <c r="AS21" i="7"/>
  <c r="AQ21" i="7"/>
  <c r="AO21" i="7"/>
  <c r="AE77" i="7"/>
  <c r="AE71" i="7"/>
  <c r="AE65" i="7"/>
  <c r="AE59" i="7"/>
  <c r="AE53" i="7"/>
  <c r="AE45" i="7"/>
  <c r="AE39" i="7"/>
  <c r="AE33" i="7"/>
  <c r="AE27" i="7"/>
  <c r="AE21" i="7"/>
  <c r="AC77" i="7"/>
  <c r="AC71" i="7"/>
  <c r="AC65" i="7"/>
  <c r="AC59" i="7"/>
  <c r="AC53" i="7"/>
  <c r="AC45" i="7"/>
  <c r="AC39" i="7"/>
  <c r="AC33" i="7"/>
  <c r="AC27" i="7"/>
  <c r="AC21" i="7"/>
  <c r="F58" i="19" l="1"/>
  <c r="F59" i="19" s="1"/>
  <c r="F60" i="19" s="1"/>
  <c r="F51" i="19"/>
  <c r="F58" i="18"/>
  <c r="F59" i="18" s="1"/>
  <c r="F60" i="18" s="1"/>
  <c r="F51" i="18" s="1"/>
  <c r="AT37" i="19"/>
  <c r="AT38" i="19"/>
  <c r="AR33" i="19" s="1"/>
  <c r="AP79" i="19"/>
  <c r="AR63" i="19"/>
  <c r="AN39" i="19"/>
  <c r="AP24" i="19"/>
  <c r="AT74" i="19"/>
  <c r="AT75" i="19" s="1"/>
  <c r="AT76" i="19" s="1"/>
  <c r="AT67" i="19" s="1"/>
  <c r="P13" i="19"/>
  <c r="P23" i="19"/>
  <c r="R18" i="19" s="1"/>
  <c r="AT37" i="18"/>
  <c r="AT38" i="18"/>
  <c r="AR33" i="18" s="1"/>
  <c r="AT28" i="18"/>
  <c r="AP79" i="18"/>
  <c r="AR63" i="18"/>
  <c r="P23" i="18"/>
  <c r="R18" i="18" s="1"/>
  <c r="P13" i="18"/>
  <c r="AN39" i="18"/>
  <c r="AP24" i="18"/>
  <c r="AT74" i="18"/>
  <c r="AT75" i="18" s="1"/>
  <c r="AT76" i="18" s="1"/>
  <c r="N19" i="16"/>
  <c r="N20" i="16" s="1"/>
  <c r="N21" i="16" s="1"/>
  <c r="AH79" i="16"/>
  <c r="AJ63" i="16"/>
  <c r="AJ39" i="16"/>
  <c r="AL24" i="16"/>
  <c r="F52" i="18" l="1"/>
  <c r="F61" i="18"/>
  <c r="F53" i="18" s="1"/>
  <c r="F62" i="18"/>
  <c r="H57" i="18" s="1"/>
  <c r="F53" i="19"/>
  <c r="F61" i="19"/>
  <c r="F52" i="19" s="1"/>
  <c r="F62" i="19"/>
  <c r="H57" i="19" s="1"/>
  <c r="AT29" i="19"/>
  <c r="AT29" i="18"/>
  <c r="AT77" i="19"/>
  <c r="AT78" i="19"/>
  <c r="AR73" i="19" s="1"/>
  <c r="AP39" i="19"/>
  <c r="AR24" i="19"/>
  <c r="AR79" i="19"/>
  <c r="AT63" i="19"/>
  <c r="AR34" i="19"/>
  <c r="AR35" i="19" s="1"/>
  <c r="AR36" i="19" s="1"/>
  <c r="R19" i="19"/>
  <c r="R20" i="19" s="1"/>
  <c r="R21" i="19" s="1"/>
  <c r="R22" i="19" s="1"/>
  <c r="AT77" i="18"/>
  <c r="AT78" i="18"/>
  <c r="AR73" i="18" s="1"/>
  <c r="AT67" i="18"/>
  <c r="AP39" i="18"/>
  <c r="AR24" i="18"/>
  <c r="R19" i="18"/>
  <c r="R20" i="18" s="1"/>
  <c r="R21" i="18" s="1"/>
  <c r="AR79" i="18"/>
  <c r="AT63" i="18"/>
  <c r="AR34" i="18"/>
  <c r="AR35" i="18" s="1"/>
  <c r="AR36" i="18" s="1"/>
  <c r="F58" i="16"/>
  <c r="F59" i="16" s="1"/>
  <c r="F60" i="16" s="1"/>
  <c r="F51" i="16" s="1"/>
  <c r="N22" i="16"/>
  <c r="N12" i="16"/>
  <c r="AL39" i="16"/>
  <c r="AN24" i="16"/>
  <c r="AJ79" i="16"/>
  <c r="AL63" i="16"/>
  <c r="H58" i="18" l="1"/>
  <c r="H59" i="18" s="1"/>
  <c r="H60" i="18" s="1"/>
  <c r="H51" i="18"/>
  <c r="H58" i="19"/>
  <c r="H59" i="19" s="1"/>
  <c r="H60" i="19" s="1"/>
  <c r="H51" i="19"/>
  <c r="AT69" i="18"/>
  <c r="AR37" i="19"/>
  <c r="AR38" i="19"/>
  <c r="AP33" i="19" s="1"/>
  <c r="AR28" i="19"/>
  <c r="AT79" i="19"/>
  <c r="AR39" i="19"/>
  <c r="AT24" i="19"/>
  <c r="AT68" i="19"/>
  <c r="AT69" i="19"/>
  <c r="R12" i="19"/>
  <c r="AR74" i="19"/>
  <c r="AR75" i="19" s="1"/>
  <c r="AR76" i="19" s="1"/>
  <c r="R22" i="18"/>
  <c r="R12" i="18"/>
  <c r="AR37" i="18"/>
  <c r="AR38" i="18"/>
  <c r="AP33" i="18" s="1"/>
  <c r="AR28" i="18"/>
  <c r="AR39" i="18"/>
  <c r="AT24" i="18"/>
  <c r="AT79" i="18"/>
  <c r="AT68" i="18"/>
  <c r="AR74" i="18"/>
  <c r="AR75" i="18" s="1"/>
  <c r="AR76" i="18" s="1"/>
  <c r="F62" i="16"/>
  <c r="H57" i="16" s="1"/>
  <c r="F61" i="16"/>
  <c r="F53" i="16" s="1"/>
  <c r="AT34" i="16"/>
  <c r="AT35" i="16" s="1"/>
  <c r="AT36" i="16" s="1"/>
  <c r="AL79" i="16"/>
  <c r="AN63" i="16"/>
  <c r="N23" i="16"/>
  <c r="P18" i="16" s="1"/>
  <c r="N13" i="16"/>
  <c r="AN39" i="16"/>
  <c r="AP24" i="16"/>
  <c r="H53" i="18" l="1"/>
  <c r="H53" i="19"/>
  <c r="H61" i="19"/>
  <c r="H52" i="19" s="1"/>
  <c r="H62" i="19"/>
  <c r="J57" i="19" s="1"/>
  <c r="H61" i="18"/>
  <c r="H52" i="18" s="1"/>
  <c r="H62" i="18"/>
  <c r="J57" i="18" s="1"/>
  <c r="AR29" i="19"/>
  <c r="AR29" i="18"/>
  <c r="AR77" i="19"/>
  <c r="AR78" i="19"/>
  <c r="AP73" i="19" s="1"/>
  <c r="AR67" i="19"/>
  <c r="AT39" i="19"/>
  <c r="R23" i="19"/>
  <c r="T18" i="19" s="1"/>
  <c r="R13" i="19"/>
  <c r="AP34" i="19"/>
  <c r="AP35" i="19" s="1"/>
  <c r="AP36" i="19" s="1"/>
  <c r="AR77" i="18"/>
  <c r="AR78" i="18"/>
  <c r="AP73" i="18" s="1"/>
  <c r="AR67" i="18"/>
  <c r="AT39" i="18"/>
  <c r="AP34" i="18"/>
  <c r="AP35" i="18" s="1"/>
  <c r="AP36" i="18" s="1"/>
  <c r="R23" i="18"/>
  <c r="T18" i="18" s="1"/>
  <c r="R13" i="18"/>
  <c r="F52" i="16"/>
  <c r="H58" i="16"/>
  <c r="H59" i="16" s="1"/>
  <c r="H60" i="16" s="1"/>
  <c r="AT37" i="16"/>
  <c r="AT38" i="16"/>
  <c r="AR33" i="16" s="1"/>
  <c r="AT28" i="16"/>
  <c r="AP39" i="16"/>
  <c r="AR24" i="16"/>
  <c r="AN79" i="16"/>
  <c r="AP63" i="16"/>
  <c r="P19" i="16"/>
  <c r="P20" i="16" s="1"/>
  <c r="P21" i="16" s="1"/>
  <c r="J58" i="18" l="1"/>
  <c r="J59" i="18" s="1"/>
  <c r="J60" i="18" s="1"/>
  <c r="J51" i="18"/>
  <c r="J58" i="19"/>
  <c r="J59" i="19" s="1"/>
  <c r="J60" i="19" s="1"/>
  <c r="J51" i="19"/>
  <c r="AR69" i="18"/>
  <c r="AP37" i="19"/>
  <c r="AP38" i="19"/>
  <c r="AN33" i="19" s="1"/>
  <c r="AP28" i="19"/>
  <c r="T19" i="19"/>
  <c r="T20" i="19" s="1"/>
  <c r="T21" i="19" s="1"/>
  <c r="AR68" i="19"/>
  <c r="AR69" i="19"/>
  <c r="AP74" i="19"/>
  <c r="AP75" i="19" s="1"/>
  <c r="AP76" i="19" s="1"/>
  <c r="AP37" i="18"/>
  <c r="AP38" i="18"/>
  <c r="AN33" i="18" s="1"/>
  <c r="AP28" i="18"/>
  <c r="T19" i="18"/>
  <c r="T20" i="18" s="1"/>
  <c r="T21" i="18" s="1"/>
  <c r="AR68" i="18"/>
  <c r="AP74" i="18"/>
  <c r="AP75" i="18" s="1"/>
  <c r="AP76" i="18" s="1"/>
  <c r="H51" i="16"/>
  <c r="H61" i="16"/>
  <c r="H62" i="16"/>
  <c r="J57" i="16" s="1"/>
  <c r="AT29" i="16"/>
  <c r="AR34" i="16"/>
  <c r="AR35" i="16" s="1"/>
  <c r="AR36" i="16" s="1"/>
  <c r="P22" i="16"/>
  <c r="P12" i="16"/>
  <c r="AR39" i="16"/>
  <c r="AT24" i="16"/>
  <c r="AP79" i="16"/>
  <c r="AR63" i="16"/>
  <c r="J53" i="19" l="1"/>
  <c r="J53" i="18"/>
  <c r="J61" i="19"/>
  <c r="J52" i="19" s="1"/>
  <c r="J62" i="19"/>
  <c r="L57" i="19" s="1"/>
  <c r="J61" i="18"/>
  <c r="J52" i="18" s="1"/>
  <c r="J62" i="18"/>
  <c r="L57" i="18" s="1"/>
  <c r="H53" i="16"/>
  <c r="AP29" i="19"/>
  <c r="AP29" i="18"/>
  <c r="T22" i="19"/>
  <c r="T12" i="19"/>
  <c r="AP77" i="19"/>
  <c r="AP78" i="19"/>
  <c r="AN73" i="19" s="1"/>
  <c r="AN34" i="19"/>
  <c r="AN35" i="19" s="1"/>
  <c r="AN36" i="19" s="1"/>
  <c r="AP67" i="19"/>
  <c r="AP77" i="18"/>
  <c r="AP78" i="18"/>
  <c r="AN73" i="18" s="1"/>
  <c r="AP67" i="18"/>
  <c r="T22" i="18"/>
  <c r="T12" i="18"/>
  <c r="AN34" i="18"/>
  <c r="AN35" i="18" s="1"/>
  <c r="AN36" i="18" s="1"/>
  <c r="H52" i="16"/>
  <c r="J58" i="16"/>
  <c r="J59" i="16" s="1"/>
  <c r="J60" i="16" s="1"/>
  <c r="AR38" i="16"/>
  <c r="AP33" i="16" s="1"/>
  <c r="AR37" i="16"/>
  <c r="AR28" i="16"/>
  <c r="AR79" i="16"/>
  <c r="AT63" i="16"/>
  <c r="AT39" i="16"/>
  <c r="P23" i="16"/>
  <c r="R18" i="16" s="1"/>
  <c r="P13" i="16"/>
  <c r="L58" i="18" l="1"/>
  <c r="L59" i="18" s="1"/>
  <c r="L60" i="18" s="1"/>
  <c r="L51" i="18"/>
  <c r="L58" i="19"/>
  <c r="L59" i="19" s="1"/>
  <c r="L60" i="19" s="1"/>
  <c r="L51" i="19" s="1"/>
  <c r="AP69" i="18"/>
  <c r="AN37" i="19"/>
  <c r="AN38" i="19"/>
  <c r="AL33" i="19" s="1"/>
  <c r="AN28" i="19"/>
  <c r="AN74" i="19"/>
  <c r="AN75" i="19" s="1"/>
  <c r="AN76" i="19" s="1"/>
  <c r="T23" i="19"/>
  <c r="V18" i="19" s="1"/>
  <c r="T13" i="19"/>
  <c r="AP68" i="19"/>
  <c r="AP69" i="19"/>
  <c r="AN37" i="18"/>
  <c r="AN38" i="18"/>
  <c r="AL33" i="18" s="1"/>
  <c r="AN28" i="18"/>
  <c r="T23" i="18"/>
  <c r="V18" i="18" s="1"/>
  <c r="T13" i="18"/>
  <c r="AP68" i="18"/>
  <c r="AN74" i="18"/>
  <c r="AN75" i="18" s="1"/>
  <c r="AN76" i="18" s="1"/>
  <c r="J51" i="16"/>
  <c r="J62" i="16"/>
  <c r="L57" i="16" s="1"/>
  <c r="J61" i="16"/>
  <c r="AR29" i="16"/>
  <c r="AP34" i="16"/>
  <c r="AP35" i="16" s="1"/>
  <c r="AP36" i="16" s="1"/>
  <c r="R19" i="16"/>
  <c r="R20" i="16" s="1"/>
  <c r="R21" i="16" s="1"/>
  <c r="AT79" i="16"/>
  <c r="L52" i="19" l="1"/>
  <c r="L62" i="19"/>
  <c r="N57" i="19" s="1"/>
  <c r="L61" i="19"/>
  <c r="L53" i="19" s="1"/>
  <c r="L53" i="18"/>
  <c r="L61" i="18"/>
  <c r="L52" i="18" s="1"/>
  <c r="L62" i="18"/>
  <c r="N57" i="18" s="1"/>
  <c r="N58" i="18" s="1"/>
  <c r="N59" i="18" s="1"/>
  <c r="N60" i="18" s="1"/>
  <c r="J53" i="16"/>
  <c r="AN29" i="19"/>
  <c r="AN77" i="19"/>
  <c r="AN78" i="19"/>
  <c r="AL73" i="19" s="1"/>
  <c r="AN67" i="19"/>
  <c r="V19" i="19"/>
  <c r="V20" i="19" s="1"/>
  <c r="V21" i="19" s="1"/>
  <c r="V22" i="19" s="1"/>
  <c r="AL34" i="19"/>
  <c r="AL35" i="19" s="1"/>
  <c r="AL36" i="19" s="1"/>
  <c r="AN29" i="18"/>
  <c r="J52" i="16"/>
  <c r="AN77" i="18"/>
  <c r="AN78" i="18"/>
  <c r="AL73" i="18" s="1"/>
  <c r="AN67" i="18"/>
  <c r="V19" i="18"/>
  <c r="V20" i="18" s="1"/>
  <c r="V21" i="18" s="1"/>
  <c r="AL34" i="18"/>
  <c r="AL35" i="18" s="1"/>
  <c r="AL36" i="18" s="1"/>
  <c r="AT74" i="16"/>
  <c r="AT75" i="16" s="1"/>
  <c r="AT76" i="16" s="1"/>
  <c r="AT67" i="16" s="1"/>
  <c r="L58" i="16"/>
  <c r="L59" i="16" s="1"/>
  <c r="L60" i="16" s="1"/>
  <c r="L51" i="16" s="1"/>
  <c r="AP38" i="16"/>
  <c r="AN33" i="16" s="1"/>
  <c r="AP37" i="16"/>
  <c r="AP28" i="16"/>
  <c r="R22" i="16"/>
  <c r="R12" i="16"/>
  <c r="N51" i="18" l="1"/>
  <c r="N53" i="18" s="1"/>
  <c r="N62" i="18"/>
  <c r="P57" i="18" s="1"/>
  <c r="N61" i="18"/>
  <c r="N52" i="18" s="1"/>
  <c r="N58" i="19"/>
  <c r="N59" i="19" s="1"/>
  <c r="N60" i="19" s="1"/>
  <c r="N51" i="19" s="1"/>
  <c r="AN69" i="18"/>
  <c r="AL37" i="19"/>
  <c r="AL38" i="19"/>
  <c r="AJ33" i="19" s="1"/>
  <c r="AL28" i="19"/>
  <c r="V12" i="19"/>
  <c r="AN68" i="19"/>
  <c r="AN69" i="19"/>
  <c r="AL74" i="19"/>
  <c r="AL75" i="19" s="1"/>
  <c r="AL76" i="19" s="1"/>
  <c r="AL37" i="18"/>
  <c r="AL38" i="18"/>
  <c r="AJ33" i="18" s="1"/>
  <c r="AL28" i="18"/>
  <c r="V22" i="18"/>
  <c r="V12" i="18"/>
  <c r="AN68" i="18"/>
  <c r="AL74" i="18"/>
  <c r="AL75" i="18" s="1"/>
  <c r="AL76" i="18" s="1"/>
  <c r="AL67" i="18" s="1"/>
  <c r="AL69" i="18" s="1"/>
  <c r="L62" i="16"/>
  <c r="N57" i="16" s="1"/>
  <c r="L61" i="16"/>
  <c r="L53" i="16" s="1"/>
  <c r="AT77" i="16"/>
  <c r="AT68" i="16" s="1"/>
  <c r="AT78" i="16"/>
  <c r="AR73" i="16" s="1"/>
  <c r="AP29" i="16"/>
  <c r="AN34" i="16"/>
  <c r="AN35" i="16" s="1"/>
  <c r="AN36" i="16" s="1"/>
  <c r="AN28" i="16" s="1"/>
  <c r="R23" i="16"/>
  <c r="T18" i="16" s="1"/>
  <c r="R13" i="16"/>
  <c r="P58" i="18" l="1"/>
  <c r="P59" i="18" s="1"/>
  <c r="P60" i="18" s="1"/>
  <c r="P51" i="18" s="1"/>
  <c r="N53" i="19"/>
  <c r="N61" i="19"/>
  <c r="N52" i="19" s="1"/>
  <c r="N62" i="19"/>
  <c r="P57" i="19" s="1"/>
  <c r="AT69" i="16"/>
  <c r="AL29" i="19"/>
  <c r="AL29" i="18"/>
  <c r="AL77" i="19"/>
  <c r="AL78" i="19"/>
  <c r="AJ73" i="19" s="1"/>
  <c r="AL67" i="19"/>
  <c r="V13" i="19"/>
  <c r="V23" i="19"/>
  <c r="X18" i="19" s="1"/>
  <c r="AJ34" i="19"/>
  <c r="AJ35" i="19" s="1"/>
  <c r="AJ36" i="19" s="1"/>
  <c r="V23" i="18"/>
  <c r="X18" i="18" s="1"/>
  <c r="V13" i="18"/>
  <c r="AL77" i="18"/>
  <c r="AL68" i="18" s="1"/>
  <c r="AL78" i="18"/>
  <c r="AJ73" i="18" s="1"/>
  <c r="AJ34" i="18"/>
  <c r="AJ35" i="18" s="1"/>
  <c r="AJ36" i="18" s="1"/>
  <c r="L52" i="16"/>
  <c r="N58" i="16"/>
  <c r="N59" i="16" s="1"/>
  <c r="N60" i="16" s="1"/>
  <c r="N51" i="16" s="1"/>
  <c r="AR74" i="16"/>
  <c r="AR75" i="16" s="1"/>
  <c r="AR76" i="16" s="1"/>
  <c r="AR67" i="16" s="1"/>
  <c r="T19" i="16"/>
  <c r="T20" i="16" s="1"/>
  <c r="T21" i="16" s="1"/>
  <c r="AN38" i="16"/>
  <c r="AL33" i="16" s="1"/>
  <c r="AN37" i="16"/>
  <c r="AN29" i="16" s="1"/>
  <c r="P52" i="18" l="1"/>
  <c r="P58" i="19"/>
  <c r="P59" i="19" s="1"/>
  <c r="P60" i="19" s="1"/>
  <c r="P51" i="19" s="1"/>
  <c r="P61" i="18"/>
  <c r="P53" i="18" s="1"/>
  <c r="P62" i="18"/>
  <c r="R57" i="18" s="1"/>
  <c r="AJ37" i="19"/>
  <c r="AJ38" i="19"/>
  <c r="AH33" i="19" s="1"/>
  <c r="AJ28" i="19"/>
  <c r="X19" i="19"/>
  <c r="X20" i="19" s="1"/>
  <c r="X21" i="19" s="1"/>
  <c r="AL68" i="19"/>
  <c r="AL69" i="19"/>
  <c r="AJ74" i="19"/>
  <c r="AJ75" i="19" s="1"/>
  <c r="AJ76" i="19" s="1"/>
  <c r="AJ37" i="18"/>
  <c r="AJ38" i="18"/>
  <c r="AH33" i="18" s="1"/>
  <c r="AJ28" i="18"/>
  <c r="X19" i="18"/>
  <c r="X20" i="18" s="1"/>
  <c r="X21" i="18" s="1"/>
  <c r="AJ74" i="18"/>
  <c r="AJ75" i="18" s="1"/>
  <c r="AJ76" i="18" s="1"/>
  <c r="N62" i="16"/>
  <c r="P57" i="16" s="1"/>
  <c r="P58" i="16" s="1"/>
  <c r="P59" i="16" s="1"/>
  <c r="P60" i="16" s="1"/>
  <c r="N61" i="16"/>
  <c r="N52" i="16" s="1"/>
  <c r="AR77" i="16"/>
  <c r="AR68" i="16" s="1"/>
  <c r="AR78" i="16"/>
  <c r="AP73" i="16" s="1"/>
  <c r="AL34" i="16"/>
  <c r="AL35" i="16" s="1"/>
  <c r="AL36" i="16" s="1"/>
  <c r="T22" i="16"/>
  <c r="T12" i="16"/>
  <c r="P53" i="19" l="1"/>
  <c r="R58" i="18"/>
  <c r="R59" i="18" s="1"/>
  <c r="R60" i="18" s="1"/>
  <c r="R51" i="18"/>
  <c r="P61" i="19"/>
  <c r="P52" i="19" s="1"/>
  <c r="P62" i="19"/>
  <c r="R57" i="19" s="1"/>
  <c r="AR69" i="16"/>
  <c r="N53" i="16"/>
  <c r="AJ29" i="19"/>
  <c r="AJ29" i="18"/>
  <c r="AJ77" i="19"/>
  <c r="AJ78" i="19"/>
  <c r="AH73" i="19" s="1"/>
  <c r="AJ67" i="19"/>
  <c r="X22" i="19"/>
  <c r="X12" i="19"/>
  <c r="AH34" i="19"/>
  <c r="AH35" i="19" s="1"/>
  <c r="AH36" i="19" s="1"/>
  <c r="X22" i="18"/>
  <c r="X12" i="18"/>
  <c r="AJ77" i="18"/>
  <c r="AJ78" i="18"/>
  <c r="AH73" i="18" s="1"/>
  <c r="AJ67" i="18"/>
  <c r="AJ69" i="18" s="1"/>
  <c r="AH34" i="18"/>
  <c r="AH35" i="18" s="1"/>
  <c r="AH36" i="18" s="1"/>
  <c r="P51" i="16"/>
  <c r="P62" i="16"/>
  <c r="R57" i="16" s="1"/>
  <c r="R58" i="16" s="1"/>
  <c r="R59" i="16" s="1"/>
  <c r="R60" i="16" s="1"/>
  <c r="P61" i="16"/>
  <c r="AP74" i="16"/>
  <c r="AP75" i="16" s="1"/>
  <c r="AP76" i="16" s="1"/>
  <c r="AP67" i="16" s="1"/>
  <c r="AL28" i="16"/>
  <c r="AL38" i="16"/>
  <c r="AJ33" i="16" s="1"/>
  <c r="AL37" i="16"/>
  <c r="T23" i="16"/>
  <c r="V18" i="16" s="1"/>
  <c r="T13" i="16"/>
  <c r="R58" i="19" l="1"/>
  <c r="R59" i="19" s="1"/>
  <c r="R60" i="19" s="1"/>
  <c r="R51" i="19"/>
  <c r="R52" i="18"/>
  <c r="R61" i="18"/>
  <c r="R53" i="18" s="1"/>
  <c r="R62" i="18"/>
  <c r="T57" i="18" s="1"/>
  <c r="P53" i="16"/>
  <c r="AH37" i="19"/>
  <c r="AH38" i="19"/>
  <c r="AF33" i="19" s="1"/>
  <c r="AH28" i="19"/>
  <c r="AJ68" i="19"/>
  <c r="AJ69" i="19"/>
  <c r="AH74" i="19"/>
  <c r="AH75" i="19" s="1"/>
  <c r="AH76" i="19" s="1"/>
  <c r="X23" i="19"/>
  <c r="Z18" i="19" s="1"/>
  <c r="X13" i="19"/>
  <c r="AH37" i="18"/>
  <c r="AH38" i="18"/>
  <c r="AF33" i="18" s="1"/>
  <c r="AH28" i="18"/>
  <c r="AJ68" i="18"/>
  <c r="AH74" i="18"/>
  <c r="AH75" i="18" s="1"/>
  <c r="AH76" i="18" s="1"/>
  <c r="X23" i="18"/>
  <c r="Z18" i="18" s="1"/>
  <c r="X13" i="18"/>
  <c r="P52" i="16"/>
  <c r="R51" i="16"/>
  <c r="R61" i="16"/>
  <c r="R62" i="16"/>
  <c r="T57" i="16" s="1"/>
  <c r="T58" i="16" s="1"/>
  <c r="T59" i="16" s="1"/>
  <c r="T60" i="16" s="1"/>
  <c r="AP78" i="16"/>
  <c r="AN73" i="16" s="1"/>
  <c r="AN74" i="16" s="1"/>
  <c r="AN75" i="16" s="1"/>
  <c r="AN76" i="16" s="1"/>
  <c r="AP77" i="16"/>
  <c r="AP68" i="16" s="1"/>
  <c r="AL29" i="16"/>
  <c r="AJ34" i="16"/>
  <c r="AJ35" i="16" s="1"/>
  <c r="AJ36" i="16" s="1"/>
  <c r="V19" i="16"/>
  <c r="V20" i="16" s="1"/>
  <c r="V21" i="16" s="1"/>
  <c r="T58" i="18" l="1"/>
  <c r="T59" i="18" s="1"/>
  <c r="T60" i="18" s="1"/>
  <c r="T51" i="18"/>
  <c r="R52" i="19"/>
  <c r="R61" i="19"/>
  <c r="R53" i="19" s="1"/>
  <c r="R62" i="19"/>
  <c r="T57" i="19" s="1"/>
  <c r="AP69" i="16"/>
  <c r="R53" i="16"/>
  <c r="AH29" i="18"/>
  <c r="AH29" i="19"/>
  <c r="AH77" i="19"/>
  <c r="AH78" i="19"/>
  <c r="AF73" i="19" s="1"/>
  <c r="AH67" i="19"/>
  <c r="Z19" i="19"/>
  <c r="Z20" i="19" s="1"/>
  <c r="Z21" i="19" s="1"/>
  <c r="AF34" i="19"/>
  <c r="AF35" i="19" s="1"/>
  <c r="AF36" i="19" s="1"/>
  <c r="AH77" i="18"/>
  <c r="AH78" i="18"/>
  <c r="AF73" i="18" s="1"/>
  <c r="AH67" i="18"/>
  <c r="AH69" i="18" s="1"/>
  <c r="Z19" i="18"/>
  <c r="Z20" i="18" s="1"/>
  <c r="Z21" i="18" s="1"/>
  <c r="AF34" i="18"/>
  <c r="AF35" i="18" s="1"/>
  <c r="AF36" i="18" s="1"/>
  <c r="R52" i="16"/>
  <c r="T51" i="16"/>
  <c r="T61" i="16"/>
  <c r="T62" i="16"/>
  <c r="V57" i="16" s="1"/>
  <c r="V58" i="16" s="1"/>
  <c r="V59" i="16" s="1"/>
  <c r="V60" i="16" s="1"/>
  <c r="AN67" i="16"/>
  <c r="AN78" i="16"/>
  <c r="AL73" i="16" s="1"/>
  <c r="AL74" i="16" s="1"/>
  <c r="AL75" i="16" s="1"/>
  <c r="AL76" i="16" s="1"/>
  <c r="AN77" i="16"/>
  <c r="AJ38" i="16"/>
  <c r="AH33" i="16" s="1"/>
  <c r="AJ37" i="16"/>
  <c r="AJ28" i="16"/>
  <c r="V22" i="16"/>
  <c r="V12" i="16"/>
  <c r="T53" i="18" l="1"/>
  <c r="T58" i="19"/>
  <c r="T59" i="19" s="1"/>
  <c r="T60" i="19" s="1"/>
  <c r="T51" i="19"/>
  <c r="T61" i="18"/>
  <c r="T52" i="18" s="1"/>
  <c r="T62" i="18"/>
  <c r="V57" i="18" s="1"/>
  <c r="T53" i="16"/>
  <c r="AN69" i="16"/>
  <c r="Z22" i="19"/>
  <c r="Z12" i="19"/>
  <c r="AF37" i="19"/>
  <c r="AF38" i="19"/>
  <c r="AD33" i="19" s="1"/>
  <c r="AF28" i="19"/>
  <c r="AH69" i="19"/>
  <c r="AH68" i="19"/>
  <c r="AF74" i="19"/>
  <c r="AF75" i="19" s="1"/>
  <c r="AF76" i="19" s="1"/>
  <c r="AF37" i="18"/>
  <c r="AF38" i="18"/>
  <c r="AD33" i="18" s="1"/>
  <c r="AF28" i="18"/>
  <c r="Z22" i="18"/>
  <c r="Z12" i="18"/>
  <c r="AH68" i="18"/>
  <c r="AF74" i="18"/>
  <c r="AF75" i="18" s="1"/>
  <c r="AF76" i="18" s="1"/>
  <c r="V51" i="16"/>
  <c r="V62" i="16"/>
  <c r="X57" i="16" s="1"/>
  <c r="X58" i="16" s="1"/>
  <c r="X59" i="16" s="1"/>
  <c r="X60" i="16" s="1"/>
  <c r="V61" i="16"/>
  <c r="T52" i="16"/>
  <c r="AL67" i="16"/>
  <c r="AL78" i="16"/>
  <c r="AJ73" i="16" s="1"/>
  <c r="AJ74" i="16" s="1"/>
  <c r="AJ75" i="16" s="1"/>
  <c r="AJ76" i="16" s="1"/>
  <c r="AL77" i="16"/>
  <c r="AN68" i="16"/>
  <c r="AJ29" i="16"/>
  <c r="AH34" i="16"/>
  <c r="AH35" i="16" s="1"/>
  <c r="AH36" i="16" s="1"/>
  <c r="AH28" i="16" s="1"/>
  <c r="V23" i="16"/>
  <c r="X18" i="16" s="1"/>
  <c r="V13" i="16"/>
  <c r="T62" i="19" l="1"/>
  <c r="V57" i="19" s="1"/>
  <c r="T61" i="19"/>
  <c r="T53" i="19"/>
  <c r="T52" i="19"/>
  <c r="V58" i="18"/>
  <c r="V59" i="18" s="1"/>
  <c r="V60" i="18" s="1"/>
  <c r="V51" i="18" s="1"/>
  <c r="AL69" i="16"/>
  <c r="V53" i="16"/>
  <c r="AF29" i="18"/>
  <c r="AF29" i="19"/>
  <c r="AF77" i="19"/>
  <c r="AF78" i="19"/>
  <c r="AD73" i="19" s="1"/>
  <c r="AF67" i="19"/>
  <c r="AD34" i="19"/>
  <c r="AD35" i="19" s="1"/>
  <c r="AD36" i="19" s="1"/>
  <c r="Z13" i="19"/>
  <c r="Z23" i="19"/>
  <c r="AB18" i="19" s="1"/>
  <c r="AF77" i="18"/>
  <c r="AF78" i="18"/>
  <c r="AD73" i="18" s="1"/>
  <c r="AF67" i="18"/>
  <c r="Z13" i="18"/>
  <c r="Z23" i="18"/>
  <c r="AB18" i="18" s="1"/>
  <c r="AD34" i="18"/>
  <c r="AD35" i="18" s="1"/>
  <c r="AD36" i="18" s="1"/>
  <c r="V52" i="16"/>
  <c r="AL68" i="16"/>
  <c r="X51" i="16"/>
  <c r="X62" i="16"/>
  <c r="Z57" i="16" s="1"/>
  <c r="Z58" i="16" s="1"/>
  <c r="Z59" i="16" s="1"/>
  <c r="Z60" i="16" s="1"/>
  <c r="X61" i="16"/>
  <c r="AJ67" i="16"/>
  <c r="AJ78" i="16"/>
  <c r="AH73" i="16" s="1"/>
  <c r="AJ77" i="16"/>
  <c r="AH38" i="16"/>
  <c r="AF33" i="16" s="1"/>
  <c r="AH37" i="16"/>
  <c r="AH29" i="16" s="1"/>
  <c r="X19" i="16"/>
  <c r="X20" i="16" s="1"/>
  <c r="X21" i="16" s="1"/>
  <c r="X22" i="16" s="1"/>
  <c r="V53" i="18" l="1"/>
  <c r="V61" i="18"/>
  <c r="V52" i="18" s="1"/>
  <c r="V62" i="18"/>
  <c r="X57" i="18" s="1"/>
  <c r="V58" i="19"/>
  <c r="V59" i="19" s="1"/>
  <c r="V60" i="19" s="1"/>
  <c r="AF69" i="18"/>
  <c r="AJ69" i="16"/>
  <c r="X53" i="16"/>
  <c r="AD37" i="19"/>
  <c r="AD38" i="19"/>
  <c r="AB33" i="19" s="1"/>
  <c r="AD28" i="19"/>
  <c r="AB19" i="19"/>
  <c r="AB20" i="19" s="1"/>
  <c r="AB21" i="19" s="1"/>
  <c r="AF69" i="19"/>
  <c r="AF68" i="19"/>
  <c r="AD74" i="19"/>
  <c r="AD75" i="19" s="1"/>
  <c r="AD76" i="19" s="1"/>
  <c r="AD37" i="18"/>
  <c r="AD38" i="18"/>
  <c r="AB33" i="18" s="1"/>
  <c r="AD28" i="18"/>
  <c r="AB19" i="18"/>
  <c r="AB20" i="18" s="1"/>
  <c r="AB21" i="18" s="1"/>
  <c r="AF68" i="18"/>
  <c r="AD74" i="18"/>
  <c r="AD75" i="18" s="1"/>
  <c r="AD76" i="18" s="1"/>
  <c r="X52" i="16"/>
  <c r="Z51" i="16"/>
  <c r="Z61" i="16"/>
  <c r="Z62" i="16"/>
  <c r="AB57" i="16" s="1"/>
  <c r="AB58" i="16" s="1"/>
  <c r="AB59" i="16" s="1"/>
  <c r="AB60" i="16" s="1"/>
  <c r="AB51" i="16" s="1"/>
  <c r="AJ68" i="16"/>
  <c r="AH74" i="16"/>
  <c r="AH75" i="16" s="1"/>
  <c r="AH76" i="16" s="1"/>
  <c r="AH67" i="16" s="1"/>
  <c r="AF34" i="16"/>
  <c r="AF35" i="16" s="1"/>
  <c r="AF36" i="16" s="1"/>
  <c r="AF28" i="16" s="1"/>
  <c r="X12" i="16"/>
  <c r="V61" i="19" l="1"/>
  <c r="V62" i="19"/>
  <c r="X57" i="19" s="1"/>
  <c r="V51" i="19"/>
  <c r="X58" i="18"/>
  <c r="X59" i="18" s="1"/>
  <c r="X60" i="18" s="1"/>
  <c r="Z53" i="16"/>
  <c r="AD29" i="19"/>
  <c r="AB22" i="19"/>
  <c r="AB12" i="19"/>
  <c r="AD77" i="19"/>
  <c r="AD78" i="19"/>
  <c r="AB73" i="19" s="1"/>
  <c r="AD67" i="19"/>
  <c r="AB34" i="19"/>
  <c r="AB35" i="19" s="1"/>
  <c r="AB36" i="19" s="1"/>
  <c r="AD29" i="18"/>
  <c r="AD77" i="18"/>
  <c r="AD78" i="18"/>
  <c r="AB73" i="18" s="1"/>
  <c r="AD67" i="18"/>
  <c r="AD69" i="18" s="1"/>
  <c r="AB22" i="18"/>
  <c r="AB12" i="18"/>
  <c r="AB34" i="18"/>
  <c r="AB35" i="18" s="1"/>
  <c r="AB36" i="18" s="1"/>
  <c r="Z52" i="16"/>
  <c r="AB61" i="16"/>
  <c r="AB52" i="16" s="1"/>
  <c r="AB62" i="16"/>
  <c r="AD57" i="16" s="1"/>
  <c r="AD58" i="16" s="1"/>
  <c r="AD59" i="16" s="1"/>
  <c r="AD60" i="16" s="1"/>
  <c r="AD51" i="16" s="1"/>
  <c r="AH78" i="16"/>
  <c r="AF73" i="16" s="1"/>
  <c r="AF74" i="16" s="1"/>
  <c r="AF75" i="16" s="1"/>
  <c r="AF76" i="16" s="1"/>
  <c r="AH77" i="16"/>
  <c r="AH68" i="16" s="1"/>
  <c r="AF38" i="16"/>
  <c r="AD33" i="16" s="1"/>
  <c r="AF37" i="16"/>
  <c r="AF29" i="16" s="1"/>
  <c r="X23" i="16"/>
  <c r="Z18" i="16" s="1"/>
  <c r="X13" i="16"/>
  <c r="X62" i="18" l="1"/>
  <c r="Z57" i="18" s="1"/>
  <c r="Z58" i="18" s="1"/>
  <c r="Z59" i="18" s="1"/>
  <c r="Z60" i="18" s="1"/>
  <c r="X61" i="18"/>
  <c r="X51" i="18"/>
  <c r="V53" i="19"/>
  <c r="V52" i="19"/>
  <c r="X58" i="19"/>
  <c r="X59" i="19" s="1"/>
  <c r="X60" i="19" s="1"/>
  <c r="X51" i="19"/>
  <c r="AH69" i="16"/>
  <c r="AB53" i="16"/>
  <c r="AB37" i="19"/>
  <c r="AB38" i="19"/>
  <c r="Z33" i="19" s="1"/>
  <c r="AB28" i="19"/>
  <c r="AD68" i="19"/>
  <c r="AD69" i="19"/>
  <c r="AB74" i="19"/>
  <c r="AB75" i="19" s="1"/>
  <c r="AB76" i="19" s="1"/>
  <c r="AB13" i="19"/>
  <c r="AB23" i="19"/>
  <c r="AD18" i="19" s="1"/>
  <c r="AB37" i="18"/>
  <c r="AB38" i="18"/>
  <c r="Z33" i="18" s="1"/>
  <c r="AB28" i="18"/>
  <c r="AB23" i="18"/>
  <c r="AD18" i="18" s="1"/>
  <c r="AB13" i="18"/>
  <c r="AD68" i="18"/>
  <c r="AB74" i="18"/>
  <c r="AB75" i="18" s="1"/>
  <c r="AB76" i="18" s="1"/>
  <c r="AD61" i="16"/>
  <c r="AD52" i="16" s="1"/>
  <c r="AD62" i="16"/>
  <c r="AF57" i="16" s="1"/>
  <c r="AF58" i="16" s="1"/>
  <c r="AF59" i="16" s="1"/>
  <c r="AF60" i="16" s="1"/>
  <c r="AF67" i="16"/>
  <c r="AF78" i="16"/>
  <c r="AD73" i="16" s="1"/>
  <c r="AD74" i="16" s="1"/>
  <c r="AD75" i="16" s="1"/>
  <c r="AD76" i="16" s="1"/>
  <c r="AD77" i="16" s="1"/>
  <c r="AF77" i="16"/>
  <c r="AD34" i="16"/>
  <c r="AD35" i="16" s="1"/>
  <c r="AD36" i="16" s="1"/>
  <c r="Z19" i="16"/>
  <c r="Z20" i="16" s="1"/>
  <c r="Z21" i="16" s="1"/>
  <c r="X52" i="19" l="1"/>
  <c r="X61" i="19"/>
  <c r="X53" i="19" s="1"/>
  <c r="X62" i="19"/>
  <c r="Z57" i="19" s="1"/>
  <c r="X52" i="18"/>
  <c r="X53" i="18"/>
  <c r="Z51" i="18"/>
  <c r="Z53" i="18" s="1"/>
  <c r="Z61" i="18"/>
  <c r="Z52" i="18" s="1"/>
  <c r="Z62" i="18"/>
  <c r="AB57" i="18" s="1"/>
  <c r="AF69" i="16"/>
  <c r="AD53" i="16"/>
  <c r="AB29" i="19"/>
  <c r="AB77" i="19"/>
  <c r="AB78" i="19"/>
  <c r="Z73" i="19" s="1"/>
  <c r="AB67" i="19"/>
  <c r="Z34" i="19"/>
  <c r="Z35" i="19" s="1"/>
  <c r="Z36" i="19" s="1"/>
  <c r="AD19" i="19"/>
  <c r="AD20" i="19" s="1"/>
  <c r="AD21" i="19" s="1"/>
  <c r="AB29" i="18"/>
  <c r="AB77" i="18"/>
  <c r="AB78" i="18"/>
  <c r="Z73" i="18" s="1"/>
  <c r="AB67" i="18"/>
  <c r="AD19" i="18"/>
  <c r="AD20" i="18" s="1"/>
  <c r="AD21" i="18" s="1"/>
  <c r="Z34" i="18"/>
  <c r="Z35" i="18" s="1"/>
  <c r="Z36" i="18" s="1"/>
  <c r="AF68" i="16"/>
  <c r="AF51" i="16"/>
  <c r="AF62" i="16"/>
  <c r="AH57" i="16" s="1"/>
  <c r="AF61" i="16"/>
  <c r="AD67" i="16"/>
  <c r="AD69" i="16" s="1"/>
  <c r="AD78" i="16"/>
  <c r="AB73" i="16" s="1"/>
  <c r="AB74" i="16" s="1"/>
  <c r="AB75" i="16" s="1"/>
  <c r="AB76" i="16" s="1"/>
  <c r="AB67" i="16" s="1"/>
  <c r="AD37" i="16"/>
  <c r="AD38" i="16"/>
  <c r="AB33" i="16" s="1"/>
  <c r="AD28" i="16"/>
  <c r="Z22" i="16"/>
  <c r="Z12" i="16"/>
  <c r="AB58" i="18" l="1"/>
  <c r="AB59" i="18" s="1"/>
  <c r="AB60" i="18" s="1"/>
  <c r="AB51" i="18" s="1"/>
  <c r="Z58" i="19"/>
  <c r="Z59" i="19" s="1"/>
  <c r="Z60" i="19" s="1"/>
  <c r="Z51" i="19"/>
  <c r="AB69" i="18"/>
  <c r="AF53" i="16"/>
  <c r="AF52" i="16"/>
  <c r="AD22" i="19"/>
  <c r="AD12" i="19"/>
  <c r="Z38" i="19"/>
  <c r="X33" i="19" s="1"/>
  <c r="Z37" i="19"/>
  <c r="Z28" i="19"/>
  <c r="AB68" i="19"/>
  <c r="AB69" i="19"/>
  <c r="Z74" i="19"/>
  <c r="Z75" i="19" s="1"/>
  <c r="Z76" i="19" s="1"/>
  <c r="AD22" i="18"/>
  <c r="AD12" i="18"/>
  <c r="Z37" i="18"/>
  <c r="Z38" i="18"/>
  <c r="X33" i="18" s="1"/>
  <c r="Z28" i="18"/>
  <c r="AB68" i="18"/>
  <c r="Z74" i="18"/>
  <c r="Z75" i="18" s="1"/>
  <c r="Z76" i="18" s="1"/>
  <c r="AD68" i="16"/>
  <c r="AH58" i="16"/>
  <c r="AH59" i="16" s="1"/>
  <c r="AH60" i="16" s="1"/>
  <c r="AH51" i="16" s="1"/>
  <c r="AD29" i="16"/>
  <c r="AB34" i="16"/>
  <c r="AB35" i="16" s="1"/>
  <c r="AB36" i="16" s="1"/>
  <c r="Z23" i="16"/>
  <c r="AB18" i="16" s="1"/>
  <c r="Z13" i="16"/>
  <c r="AB78" i="16"/>
  <c r="Z73" i="16" s="1"/>
  <c r="AB77" i="16"/>
  <c r="AB69" i="16" s="1"/>
  <c r="Z53" i="19" l="1"/>
  <c r="Z62" i="19"/>
  <c r="AB57" i="19" s="1"/>
  <c r="Z61" i="19"/>
  <c r="Z52" i="19" s="1"/>
  <c r="AB53" i="18"/>
  <c r="AB62" i="18"/>
  <c r="AD57" i="18" s="1"/>
  <c r="AB61" i="18"/>
  <c r="AB52" i="18" s="1"/>
  <c r="Z29" i="19"/>
  <c r="Z77" i="19"/>
  <c r="Z78" i="19"/>
  <c r="X73" i="19" s="1"/>
  <c r="Z67" i="19"/>
  <c r="X34" i="19"/>
  <c r="X35" i="19" s="1"/>
  <c r="X36" i="19" s="1"/>
  <c r="Z29" i="18"/>
  <c r="AD23" i="19"/>
  <c r="AF18" i="19" s="1"/>
  <c r="AD13" i="19"/>
  <c r="Z77" i="18"/>
  <c r="Z78" i="18"/>
  <c r="X73" i="18" s="1"/>
  <c r="Z67" i="18"/>
  <c r="Z69" i="18" s="1"/>
  <c r="X34" i="18"/>
  <c r="X35" i="18" s="1"/>
  <c r="X36" i="18" s="1"/>
  <c r="AD23" i="18"/>
  <c r="AF18" i="18" s="1"/>
  <c r="AD13" i="18"/>
  <c r="AH62" i="16"/>
  <c r="AJ57" i="16" s="1"/>
  <c r="AH61" i="16"/>
  <c r="AH52" i="16" s="1"/>
  <c r="AB38" i="16"/>
  <c r="Z33" i="16" s="1"/>
  <c r="AB37" i="16"/>
  <c r="AB28" i="16"/>
  <c r="AB68" i="16"/>
  <c r="Z74" i="16"/>
  <c r="Z75" i="16" s="1"/>
  <c r="Z76" i="16" s="1"/>
  <c r="AB19" i="16"/>
  <c r="AB20" i="16" s="1"/>
  <c r="AB21" i="16" s="1"/>
  <c r="AD58" i="18" l="1"/>
  <c r="AD59" i="18" s="1"/>
  <c r="AD60" i="18" s="1"/>
  <c r="AD51" i="18"/>
  <c r="AB58" i="19"/>
  <c r="AB59" i="19" s="1"/>
  <c r="AB60" i="19" s="1"/>
  <c r="AB51" i="19" s="1"/>
  <c r="AH53" i="16"/>
  <c r="X38" i="19"/>
  <c r="V33" i="19" s="1"/>
  <c r="X37" i="19"/>
  <c r="X28" i="19"/>
  <c r="Z68" i="19"/>
  <c r="Z69" i="19"/>
  <c r="AF19" i="19"/>
  <c r="AF20" i="19" s="1"/>
  <c r="AF21" i="19" s="1"/>
  <c r="X74" i="19"/>
  <c r="X75" i="19" s="1"/>
  <c r="X76" i="19" s="1"/>
  <c r="X67" i="19" s="1"/>
  <c r="X38" i="18"/>
  <c r="V33" i="18" s="1"/>
  <c r="X37" i="18"/>
  <c r="X28" i="18"/>
  <c r="Z68" i="18"/>
  <c r="X74" i="18"/>
  <c r="X75" i="18" s="1"/>
  <c r="X76" i="18" s="1"/>
  <c r="AF19" i="18"/>
  <c r="AF20" i="18" s="1"/>
  <c r="AF21" i="18" s="1"/>
  <c r="AJ58" i="16"/>
  <c r="AJ59" i="16" s="1"/>
  <c r="AJ60" i="16" s="1"/>
  <c r="AJ51" i="16" s="1"/>
  <c r="AB29" i="16"/>
  <c r="Z34" i="16"/>
  <c r="Z35" i="16" s="1"/>
  <c r="Z36" i="16" s="1"/>
  <c r="Z28" i="16" s="1"/>
  <c r="AB22" i="16"/>
  <c r="AB12" i="16"/>
  <c r="Z78" i="16"/>
  <c r="X73" i="16" s="1"/>
  <c r="Z77" i="16"/>
  <c r="Z67" i="16"/>
  <c r="Z69" i="16" s="1"/>
  <c r="AB53" i="19" l="1"/>
  <c r="AB62" i="19"/>
  <c r="AD57" i="19" s="1"/>
  <c r="AB61" i="19"/>
  <c r="AB52" i="19" s="1"/>
  <c r="AD52" i="18"/>
  <c r="AD62" i="18"/>
  <c r="AF57" i="18" s="1"/>
  <c r="AF58" i="18" s="1"/>
  <c r="AF59" i="18" s="1"/>
  <c r="AF60" i="18" s="1"/>
  <c r="AD61" i="18"/>
  <c r="AD53" i="18" s="1"/>
  <c r="X29" i="19"/>
  <c r="AF22" i="19"/>
  <c r="AF12" i="19"/>
  <c r="X77" i="19"/>
  <c r="X68" i="19" s="1"/>
  <c r="X78" i="19"/>
  <c r="V73" i="19" s="1"/>
  <c r="X29" i="18"/>
  <c r="V34" i="19"/>
  <c r="V35" i="19" s="1"/>
  <c r="V36" i="19" s="1"/>
  <c r="AF22" i="18"/>
  <c r="AF12" i="18"/>
  <c r="X77" i="18"/>
  <c r="X78" i="18"/>
  <c r="V73" i="18" s="1"/>
  <c r="X67" i="18"/>
  <c r="X69" i="18" s="1"/>
  <c r="V34" i="18"/>
  <c r="V35" i="18" s="1"/>
  <c r="V36" i="18" s="1"/>
  <c r="AJ61" i="16"/>
  <c r="AJ52" i="16" s="1"/>
  <c r="AJ62" i="16"/>
  <c r="AL57" i="16" s="1"/>
  <c r="Z38" i="16"/>
  <c r="X33" i="16" s="1"/>
  <c r="Z37" i="16"/>
  <c r="Z29" i="16" s="1"/>
  <c r="Z68" i="16"/>
  <c r="AB13" i="16"/>
  <c r="AB23" i="16"/>
  <c r="AD18" i="16" s="1"/>
  <c r="X74" i="16"/>
  <c r="X75" i="16" s="1"/>
  <c r="X76" i="16" s="1"/>
  <c r="AD58" i="19" l="1"/>
  <c r="AD59" i="19" s="1"/>
  <c r="AD60" i="19" s="1"/>
  <c r="AD51" i="19"/>
  <c r="AF51" i="18"/>
  <c r="AF53" i="18" s="1"/>
  <c r="AF61" i="18"/>
  <c r="AF52" i="18" s="1"/>
  <c r="AF62" i="18"/>
  <c r="AH57" i="18" s="1"/>
  <c r="AJ53" i="16"/>
  <c r="X69" i="19"/>
  <c r="V37" i="19"/>
  <c r="V38" i="19"/>
  <c r="T33" i="19" s="1"/>
  <c r="V28" i="19"/>
  <c r="V74" i="19"/>
  <c r="V75" i="19" s="1"/>
  <c r="V76" i="19" s="1"/>
  <c r="AF23" i="19"/>
  <c r="AH18" i="19" s="1"/>
  <c r="AF13" i="19"/>
  <c r="V37" i="18"/>
  <c r="V38" i="18"/>
  <c r="T33" i="18" s="1"/>
  <c r="V28" i="18"/>
  <c r="X68" i="18"/>
  <c r="V74" i="18"/>
  <c r="V75" i="18" s="1"/>
  <c r="V76" i="18" s="1"/>
  <c r="AF23" i="18"/>
  <c r="AH18" i="18" s="1"/>
  <c r="AF13" i="18"/>
  <c r="AL58" i="16"/>
  <c r="AL59" i="16" s="1"/>
  <c r="AL60" i="16" s="1"/>
  <c r="AL51" i="16" s="1"/>
  <c r="X34" i="16"/>
  <c r="X35" i="16" s="1"/>
  <c r="X36" i="16" s="1"/>
  <c r="X77" i="16"/>
  <c r="X78" i="16"/>
  <c r="V73" i="16" s="1"/>
  <c r="X67" i="16"/>
  <c r="X69" i="16" s="1"/>
  <c r="AD19" i="16"/>
  <c r="AD20" i="16" s="1"/>
  <c r="AD21" i="16" s="1"/>
  <c r="AH58" i="18" l="1"/>
  <c r="AH59" i="18" s="1"/>
  <c r="AH60" i="18" s="1"/>
  <c r="AH51" i="18"/>
  <c r="AD52" i="19"/>
  <c r="AD62" i="19"/>
  <c r="AF57" i="19" s="1"/>
  <c r="AD61" i="19"/>
  <c r="AD53" i="19" s="1"/>
  <c r="V29" i="18"/>
  <c r="V29" i="19"/>
  <c r="V78" i="19"/>
  <c r="T73" i="19" s="1"/>
  <c r="V77" i="19"/>
  <c r="V67" i="19"/>
  <c r="AH19" i="19"/>
  <c r="AH20" i="19" s="1"/>
  <c r="AH21" i="19" s="1"/>
  <c r="AH22" i="19" s="1"/>
  <c r="T34" i="19"/>
  <c r="T35" i="19" s="1"/>
  <c r="T36" i="19" s="1"/>
  <c r="V77" i="18"/>
  <c r="V78" i="18"/>
  <c r="T73" i="18" s="1"/>
  <c r="V67" i="18"/>
  <c r="V69" i="18" s="1"/>
  <c r="AH19" i="18"/>
  <c r="AH20" i="18" s="1"/>
  <c r="AH21" i="18" s="1"/>
  <c r="T34" i="18"/>
  <c r="T35" i="18" s="1"/>
  <c r="T36" i="18" s="1"/>
  <c r="AL62" i="16"/>
  <c r="AN57" i="16" s="1"/>
  <c r="AL61" i="16"/>
  <c r="AL53" i="16" s="1"/>
  <c r="X38" i="16"/>
  <c r="V33" i="16" s="1"/>
  <c r="X37" i="16"/>
  <c r="X28" i="16"/>
  <c r="AD22" i="16"/>
  <c r="AD12" i="16"/>
  <c r="X68" i="16"/>
  <c r="V74" i="16"/>
  <c r="V75" i="16" s="1"/>
  <c r="V76" i="16" s="1"/>
  <c r="AF58" i="19" l="1"/>
  <c r="AF59" i="19" s="1"/>
  <c r="AF60" i="19" s="1"/>
  <c r="AF51" i="19"/>
  <c r="AH53" i="18"/>
  <c r="AH61" i="18"/>
  <c r="AH52" i="18" s="1"/>
  <c r="AH62" i="18"/>
  <c r="AJ57" i="18" s="1"/>
  <c r="T37" i="19"/>
  <c r="T38" i="19"/>
  <c r="R33" i="19" s="1"/>
  <c r="T28" i="19"/>
  <c r="V68" i="19"/>
  <c r="V69" i="19"/>
  <c r="AH12" i="19"/>
  <c r="T74" i="19"/>
  <c r="T75" i="19" s="1"/>
  <c r="T76" i="19" s="1"/>
  <c r="T37" i="18"/>
  <c r="T38" i="18"/>
  <c r="R33" i="18" s="1"/>
  <c r="T28" i="18"/>
  <c r="AH22" i="18"/>
  <c r="AH12" i="18"/>
  <c r="V68" i="18"/>
  <c r="T74" i="18"/>
  <c r="T75" i="18" s="1"/>
  <c r="T76" i="18" s="1"/>
  <c r="AL52" i="16"/>
  <c r="AN58" i="16"/>
  <c r="AN59" i="16" s="1"/>
  <c r="AN60" i="16" s="1"/>
  <c r="AN51" i="16" s="1"/>
  <c r="X29" i="16"/>
  <c r="V34" i="16"/>
  <c r="V35" i="16" s="1"/>
  <c r="V36" i="16" s="1"/>
  <c r="V78" i="16"/>
  <c r="T73" i="16" s="1"/>
  <c r="V77" i="16"/>
  <c r="V67" i="16"/>
  <c r="V69" i="16" s="1"/>
  <c r="AD23" i="16"/>
  <c r="AF18" i="16" s="1"/>
  <c r="AD13" i="16"/>
  <c r="AJ58" i="18" l="1"/>
  <c r="AJ59" i="18" s="1"/>
  <c r="AJ60" i="18" s="1"/>
  <c r="AJ51" i="18"/>
  <c r="AF53" i="19"/>
  <c r="AF61" i="19"/>
  <c r="AF52" i="19" s="1"/>
  <c r="AF62" i="19"/>
  <c r="AH57" i="19" s="1"/>
  <c r="T29" i="19"/>
  <c r="T29" i="18"/>
  <c r="T78" i="19"/>
  <c r="R73" i="19" s="1"/>
  <c r="T77" i="19"/>
  <c r="T67" i="19"/>
  <c r="AH23" i="19"/>
  <c r="AJ18" i="19" s="1"/>
  <c r="AH13" i="19"/>
  <c r="R34" i="19"/>
  <c r="R35" i="19" s="1"/>
  <c r="R36" i="19" s="1"/>
  <c r="T78" i="18"/>
  <c r="R73" i="18" s="1"/>
  <c r="T77" i="18"/>
  <c r="T67" i="18"/>
  <c r="T69" i="18" s="1"/>
  <c r="AH13" i="18"/>
  <c r="AH23" i="18"/>
  <c r="AJ18" i="18" s="1"/>
  <c r="R34" i="18"/>
  <c r="R35" i="18" s="1"/>
  <c r="R36" i="18" s="1"/>
  <c r="AN62" i="16"/>
  <c r="AP57" i="16" s="1"/>
  <c r="AN61" i="16"/>
  <c r="AN52" i="16" s="1"/>
  <c r="T74" i="16"/>
  <c r="T75" i="16" s="1"/>
  <c r="T76" i="16" s="1"/>
  <c r="V28" i="16"/>
  <c r="V38" i="16"/>
  <c r="T33" i="16" s="1"/>
  <c r="V37" i="16"/>
  <c r="AF19" i="16"/>
  <c r="AF20" i="16" s="1"/>
  <c r="AF21" i="16" s="1"/>
  <c r="V68" i="16"/>
  <c r="AH58" i="19" l="1"/>
  <c r="AH59" i="19" s="1"/>
  <c r="AH60" i="19" s="1"/>
  <c r="AH51" i="19"/>
  <c r="AJ53" i="18"/>
  <c r="AJ62" i="18"/>
  <c r="AL57" i="18" s="1"/>
  <c r="AJ61" i="18"/>
  <c r="AJ52" i="18" s="1"/>
  <c r="AN53" i="16"/>
  <c r="T69" i="19"/>
  <c r="R37" i="19"/>
  <c r="R38" i="19"/>
  <c r="P33" i="19" s="1"/>
  <c r="R28" i="19"/>
  <c r="T68" i="19"/>
  <c r="AJ19" i="19"/>
  <c r="AJ20" i="19" s="1"/>
  <c r="AJ21" i="19" s="1"/>
  <c r="R74" i="19"/>
  <c r="R75" i="19" s="1"/>
  <c r="R76" i="19" s="1"/>
  <c r="R37" i="18"/>
  <c r="R38" i="18"/>
  <c r="P33" i="18" s="1"/>
  <c r="R28" i="18"/>
  <c r="AJ19" i="18"/>
  <c r="AJ20" i="18" s="1"/>
  <c r="AJ21" i="18" s="1"/>
  <c r="T68" i="18"/>
  <c r="R74" i="18"/>
  <c r="R75" i="18" s="1"/>
  <c r="R76" i="18" s="1"/>
  <c r="AP58" i="16"/>
  <c r="AP59" i="16" s="1"/>
  <c r="AP60" i="16" s="1"/>
  <c r="AP51" i="16" s="1"/>
  <c r="T34" i="16"/>
  <c r="T35" i="16" s="1"/>
  <c r="T36" i="16" s="1"/>
  <c r="V29" i="16"/>
  <c r="AF22" i="16"/>
  <c r="AF12" i="16"/>
  <c r="AF23" i="16" s="1"/>
  <c r="AH18" i="16" s="1"/>
  <c r="T78" i="16"/>
  <c r="R73" i="16" s="1"/>
  <c r="T77" i="16"/>
  <c r="T67" i="16"/>
  <c r="T69" i="16" s="1"/>
  <c r="AL58" i="18" l="1"/>
  <c r="AL59" i="18" s="1"/>
  <c r="AL60" i="18" s="1"/>
  <c r="AL51" i="18"/>
  <c r="AH53" i="19"/>
  <c r="AH62" i="19"/>
  <c r="AJ57" i="19" s="1"/>
  <c r="AH61" i="19"/>
  <c r="AH52" i="19" s="1"/>
  <c r="R29" i="18"/>
  <c r="R29" i="19"/>
  <c r="AJ22" i="19"/>
  <c r="AJ12" i="19"/>
  <c r="R77" i="19"/>
  <c r="R78" i="19"/>
  <c r="P73" i="19" s="1"/>
  <c r="R67" i="19"/>
  <c r="P34" i="19"/>
  <c r="P35" i="19" s="1"/>
  <c r="P36" i="19" s="1"/>
  <c r="AJ22" i="18"/>
  <c r="AJ12" i="18"/>
  <c r="R77" i="18"/>
  <c r="R78" i="18"/>
  <c r="P73" i="18" s="1"/>
  <c r="R67" i="18"/>
  <c r="R69" i="18" s="1"/>
  <c r="P34" i="18"/>
  <c r="P35" i="18" s="1"/>
  <c r="P36" i="18" s="1"/>
  <c r="AP62" i="16"/>
  <c r="AR57" i="16" s="1"/>
  <c r="AP61" i="16"/>
  <c r="AP52" i="16" s="1"/>
  <c r="T38" i="16"/>
  <c r="R33" i="16" s="1"/>
  <c r="T37" i="16"/>
  <c r="T28" i="16"/>
  <c r="AF13" i="16"/>
  <c r="T68" i="16"/>
  <c r="R74" i="16"/>
  <c r="R75" i="16" s="1"/>
  <c r="R76" i="16" s="1"/>
  <c r="AH19" i="16"/>
  <c r="AH20" i="16" s="1"/>
  <c r="AH21" i="16" s="1"/>
  <c r="AH22" i="16" s="1"/>
  <c r="AW77" i="7"/>
  <c r="AW71" i="7"/>
  <c r="AW65" i="7"/>
  <c r="AW59" i="7"/>
  <c r="AW53" i="7"/>
  <c r="AW45" i="7"/>
  <c r="AW39" i="7"/>
  <c r="AW33" i="7"/>
  <c r="AW27" i="7"/>
  <c r="AW21" i="7"/>
  <c r="AJ58" i="19" l="1"/>
  <c r="AJ59" i="19" s="1"/>
  <c r="AJ60" i="19" s="1"/>
  <c r="AJ51" i="19"/>
  <c r="AL53" i="18"/>
  <c r="AL61" i="18"/>
  <c r="AL52" i="18" s="1"/>
  <c r="AL62" i="18"/>
  <c r="AN57" i="18" s="1"/>
  <c r="AP53" i="16"/>
  <c r="P37" i="19"/>
  <c r="P38" i="19"/>
  <c r="N33" i="19" s="1"/>
  <c r="P28" i="19"/>
  <c r="R68" i="19"/>
  <c r="R69" i="19"/>
  <c r="P74" i="19"/>
  <c r="P75" i="19" s="1"/>
  <c r="P76" i="19" s="1"/>
  <c r="AJ23" i="19"/>
  <c r="AL18" i="19" s="1"/>
  <c r="AJ13" i="19"/>
  <c r="P37" i="18"/>
  <c r="P38" i="18"/>
  <c r="N33" i="18" s="1"/>
  <c r="P28" i="18"/>
  <c r="R68" i="18"/>
  <c r="P74" i="18"/>
  <c r="P75" i="18" s="1"/>
  <c r="P76" i="18" s="1"/>
  <c r="AJ23" i="18"/>
  <c r="AL18" i="18" s="1"/>
  <c r="AJ13" i="18"/>
  <c r="AR58" i="16"/>
  <c r="AR59" i="16" s="1"/>
  <c r="AR60" i="16" s="1"/>
  <c r="AR51" i="16" s="1"/>
  <c r="T29" i="16"/>
  <c r="R34" i="16"/>
  <c r="R35" i="16" s="1"/>
  <c r="R36" i="16" s="1"/>
  <c r="R78" i="16"/>
  <c r="P73" i="16" s="1"/>
  <c r="R77" i="16"/>
  <c r="R67" i="16"/>
  <c r="R69" i="16" s="1"/>
  <c r="AH12" i="16"/>
  <c r="E77" i="7"/>
  <c r="E71" i="7"/>
  <c r="E65" i="7"/>
  <c r="E59" i="7"/>
  <c r="E53" i="7"/>
  <c r="E45" i="7"/>
  <c r="E39" i="7"/>
  <c r="E33" i="7"/>
  <c r="E27" i="7"/>
  <c r="E21" i="7"/>
  <c r="AN58" i="18" l="1"/>
  <c r="AN59" i="18" s="1"/>
  <c r="AN60" i="18" s="1"/>
  <c r="AN51" i="18"/>
  <c r="AJ53" i="19"/>
  <c r="AJ61" i="19"/>
  <c r="AJ52" i="19" s="1"/>
  <c r="AJ62" i="19"/>
  <c r="AL57" i="19" s="1"/>
  <c r="P29" i="19"/>
  <c r="P29" i="18"/>
  <c r="P77" i="19"/>
  <c r="P78" i="19"/>
  <c r="N73" i="19" s="1"/>
  <c r="P67" i="19"/>
  <c r="AL19" i="19"/>
  <c r="AL20" i="19" s="1"/>
  <c r="AL21" i="19" s="1"/>
  <c r="N34" i="19"/>
  <c r="N35" i="19" s="1"/>
  <c r="N36" i="19" s="1"/>
  <c r="P77" i="18"/>
  <c r="P78" i="18"/>
  <c r="N73" i="18" s="1"/>
  <c r="P67" i="18"/>
  <c r="AL19" i="18"/>
  <c r="AL20" i="18" s="1"/>
  <c r="AL21" i="18" s="1"/>
  <c r="N34" i="18"/>
  <c r="N35" i="18" s="1"/>
  <c r="N36" i="18" s="1"/>
  <c r="AR62" i="16"/>
  <c r="AT57" i="16" s="1"/>
  <c r="AR61" i="16"/>
  <c r="AR53" i="16" s="1"/>
  <c r="R38" i="16"/>
  <c r="P33" i="16" s="1"/>
  <c r="R37" i="16"/>
  <c r="R28" i="16"/>
  <c r="P74" i="16"/>
  <c r="P75" i="16" s="1"/>
  <c r="P76" i="16" s="1"/>
  <c r="AH23" i="16"/>
  <c r="AJ18" i="16" s="1"/>
  <c r="AH13" i="16"/>
  <c r="R68" i="16"/>
  <c r="AN53" i="18" l="1"/>
  <c r="AL58" i="19"/>
  <c r="AL59" i="19" s="1"/>
  <c r="AL60" i="19" s="1"/>
  <c r="AL51" i="19" s="1"/>
  <c r="AN62" i="18"/>
  <c r="AP57" i="18" s="1"/>
  <c r="AP58" i="18" s="1"/>
  <c r="AP59" i="18" s="1"/>
  <c r="AP60" i="18" s="1"/>
  <c r="AN61" i="18"/>
  <c r="AN52" i="18" s="1"/>
  <c r="P69" i="18"/>
  <c r="N37" i="19"/>
  <c r="N38" i="19"/>
  <c r="L33" i="19" s="1"/>
  <c r="N28" i="19"/>
  <c r="AL22" i="19"/>
  <c r="AL12" i="19"/>
  <c r="P68" i="19"/>
  <c r="P69" i="19"/>
  <c r="N74" i="19"/>
  <c r="N75" i="19" s="1"/>
  <c r="N76" i="19" s="1"/>
  <c r="AL22" i="18"/>
  <c r="AL12" i="18"/>
  <c r="N37" i="18"/>
  <c r="N38" i="18"/>
  <c r="L33" i="18" s="1"/>
  <c r="N28" i="18"/>
  <c r="P68" i="18"/>
  <c r="N74" i="18"/>
  <c r="N75" i="18" s="1"/>
  <c r="N76" i="18" s="1"/>
  <c r="N67" i="18" s="1"/>
  <c r="AR52" i="16"/>
  <c r="AT58" i="16"/>
  <c r="AT59" i="16" s="1"/>
  <c r="AT60" i="16" s="1"/>
  <c r="AT51" i="16" s="1"/>
  <c r="R29" i="16"/>
  <c r="P34" i="16"/>
  <c r="P35" i="16" s="1"/>
  <c r="P36" i="16" s="1"/>
  <c r="P78" i="16"/>
  <c r="N73" i="16" s="1"/>
  <c r="P77" i="16"/>
  <c r="P67" i="16"/>
  <c r="AJ19" i="16"/>
  <c r="AJ20" i="16" s="1"/>
  <c r="AJ21" i="16" s="1"/>
  <c r="AJ22" i="16" s="1"/>
  <c r="G39" i="7"/>
  <c r="O39" i="7"/>
  <c r="Q39" i="7"/>
  <c r="S39" i="7"/>
  <c r="U39" i="7"/>
  <c r="W39" i="7"/>
  <c r="Y39" i="7"/>
  <c r="AA39" i="7"/>
  <c r="AL53" i="19" l="1"/>
  <c r="AP51" i="18"/>
  <c r="AP53" i="18" s="1"/>
  <c r="AP61" i="18"/>
  <c r="AP52" i="18" s="1"/>
  <c r="AP62" i="18"/>
  <c r="AR57" i="18" s="1"/>
  <c r="AL61" i="19"/>
  <c r="AL52" i="19" s="1"/>
  <c r="AL62" i="19"/>
  <c r="AN57" i="19" s="1"/>
  <c r="AN58" i="19" s="1"/>
  <c r="AN59" i="19" s="1"/>
  <c r="AN60" i="19" s="1"/>
  <c r="P69" i="16"/>
  <c r="N29" i="19"/>
  <c r="N77" i="19"/>
  <c r="N78" i="19"/>
  <c r="L73" i="19" s="1"/>
  <c r="N67" i="19"/>
  <c r="AL23" i="19"/>
  <c r="AN18" i="19" s="1"/>
  <c r="AL13" i="19"/>
  <c r="L34" i="19"/>
  <c r="L35" i="19" s="1"/>
  <c r="L36" i="19" s="1"/>
  <c r="L28" i="19" s="1"/>
  <c r="N29" i="18"/>
  <c r="N77" i="18"/>
  <c r="N68" i="18" s="1"/>
  <c r="N78" i="18"/>
  <c r="L73" i="18" s="1"/>
  <c r="L34" i="18"/>
  <c r="L35" i="18" s="1"/>
  <c r="L36" i="18" s="1"/>
  <c r="AL23" i="18"/>
  <c r="AN18" i="18" s="1"/>
  <c r="AL13" i="18"/>
  <c r="AT62" i="16"/>
  <c r="AT61" i="16"/>
  <c r="AT53" i="16" s="1"/>
  <c r="P38" i="16"/>
  <c r="N33" i="16" s="1"/>
  <c r="P37" i="16"/>
  <c r="P28" i="16"/>
  <c r="P68" i="16"/>
  <c r="AJ12" i="16"/>
  <c r="N74" i="16"/>
  <c r="N75" i="16" s="1"/>
  <c r="N76" i="16" s="1"/>
  <c r="AN51" i="19" l="1"/>
  <c r="AN61" i="19"/>
  <c r="AN53" i="19" s="1"/>
  <c r="AN62" i="19"/>
  <c r="AP57" i="19" s="1"/>
  <c r="AR58" i="18"/>
  <c r="AR59" i="18" s="1"/>
  <c r="AR60" i="18" s="1"/>
  <c r="AR51" i="18" s="1"/>
  <c r="N69" i="18"/>
  <c r="AT52" i="16"/>
  <c r="L37" i="19"/>
  <c r="L29" i="19" s="1"/>
  <c r="L38" i="19"/>
  <c r="J33" i="19" s="1"/>
  <c r="AN19" i="19"/>
  <c r="AN20" i="19" s="1"/>
  <c r="AN21" i="19" s="1"/>
  <c r="N68" i="19"/>
  <c r="N69" i="19"/>
  <c r="L74" i="19"/>
  <c r="L75" i="19" s="1"/>
  <c r="L76" i="19" s="1"/>
  <c r="L37" i="18"/>
  <c r="L38" i="18"/>
  <c r="J33" i="18" s="1"/>
  <c r="L28" i="18"/>
  <c r="AN19" i="18"/>
  <c r="AN20" i="18" s="1"/>
  <c r="AN21" i="18" s="1"/>
  <c r="L74" i="18"/>
  <c r="L75" i="18" s="1"/>
  <c r="L76" i="18" s="1"/>
  <c r="P29" i="16"/>
  <c r="N34" i="16"/>
  <c r="N35" i="16" s="1"/>
  <c r="N36" i="16" s="1"/>
  <c r="N77" i="16"/>
  <c r="N78" i="16"/>
  <c r="L73" i="16" s="1"/>
  <c r="N67" i="16"/>
  <c r="N69" i="16" s="1"/>
  <c r="AJ23" i="16"/>
  <c r="AL18" i="16" s="1"/>
  <c r="AJ13" i="16"/>
  <c r="AA77" i="7"/>
  <c r="Y77" i="7"/>
  <c r="W77" i="7"/>
  <c r="U77" i="7"/>
  <c r="S77" i="7"/>
  <c r="Q77" i="7"/>
  <c r="O77" i="7"/>
  <c r="G77" i="7"/>
  <c r="AA71" i="7"/>
  <c r="Y71" i="7"/>
  <c r="W71" i="7"/>
  <c r="U71" i="7"/>
  <c r="S71" i="7"/>
  <c r="Q71" i="7"/>
  <c r="O71" i="7"/>
  <c r="G71" i="7"/>
  <c r="AA65" i="7"/>
  <c r="Y65" i="7"/>
  <c r="W65" i="7"/>
  <c r="U65" i="7"/>
  <c r="S65" i="7"/>
  <c r="Q65" i="7"/>
  <c r="O65" i="7"/>
  <c r="G65" i="7"/>
  <c r="AA59" i="7"/>
  <c r="Y59" i="7"/>
  <c r="W59" i="7"/>
  <c r="U59" i="7"/>
  <c r="S59" i="7"/>
  <c r="Q59" i="7"/>
  <c r="O59" i="7"/>
  <c r="G59" i="7"/>
  <c r="AA53" i="7"/>
  <c r="Y53" i="7"/>
  <c r="W53" i="7"/>
  <c r="U53" i="7"/>
  <c r="S53" i="7"/>
  <c r="Q53" i="7"/>
  <c r="O53" i="7"/>
  <c r="G53" i="7"/>
  <c r="AA45" i="7"/>
  <c r="Y45" i="7"/>
  <c r="W45" i="7"/>
  <c r="U45" i="7"/>
  <c r="S45" i="7"/>
  <c r="Q45" i="7"/>
  <c r="O45" i="7"/>
  <c r="G45" i="7"/>
  <c r="AA33" i="7"/>
  <c r="Y33" i="7"/>
  <c r="W33" i="7"/>
  <c r="U33" i="7"/>
  <c r="S33" i="7"/>
  <c r="Q33" i="7"/>
  <c r="O33" i="7"/>
  <c r="G33" i="7"/>
  <c r="AA27" i="7"/>
  <c r="Y27" i="7"/>
  <c r="W27" i="7"/>
  <c r="U27" i="7"/>
  <c r="S27" i="7"/>
  <c r="Q27" i="7"/>
  <c r="O27" i="7"/>
  <c r="G27" i="7"/>
  <c r="G21" i="7"/>
  <c r="O21" i="7"/>
  <c r="Q21" i="7"/>
  <c r="S21" i="7"/>
  <c r="U21" i="7"/>
  <c r="W21" i="7"/>
  <c r="Y21" i="7"/>
  <c r="AA21" i="7"/>
  <c r="AR52" i="18" l="1"/>
  <c r="AR62" i="18"/>
  <c r="AT57" i="18" s="1"/>
  <c r="AR61" i="18"/>
  <c r="AR53" i="18" s="1"/>
  <c r="AP58" i="19"/>
  <c r="AP59" i="19" s="1"/>
  <c r="AP60" i="19" s="1"/>
  <c r="AP51" i="19" s="1"/>
  <c r="AN52" i="19"/>
  <c r="AN22" i="19"/>
  <c r="AN12" i="19"/>
  <c r="L77" i="19"/>
  <c r="L78" i="19"/>
  <c r="J73" i="19" s="1"/>
  <c r="L67" i="19"/>
  <c r="J34" i="19"/>
  <c r="J35" i="19" s="1"/>
  <c r="J36" i="19" s="1"/>
  <c r="L29" i="18"/>
  <c r="L77" i="18"/>
  <c r="L78" i="18"/>
  <c r="J73" i="18" s="1"/>
  <c r="L67" i="18"/>
  <c r="L69" i="18" s="1"/>
  <c r="AN22" i="18"/>
  <c r="AN12" i="18"/>
  <c r="J34" i="18"/>
  <c r="J35" i="18" s="1"/>
  <c r="J36" i="18" s="1"/>
  <c r="N38" i="16"/>
  <c r="L33" i="16" s="1"/>
  <c r="N37" i="16"/>
  <c r="N28" i="16"/>
  <c r="AL19" i="16"/>
  <c r="AL20" i="16" s="1"/>
  <c r="AL21" i="16" s="1"/>
  <c r="N68" i="16"/>
  <c r="L74" i="16"/>
  <c r="L75" i="16" s="1"/>
  <c r="L76" i="16" s="1"/>
  <c r="AP53" i="19" l="1"/>
  <c r="AP61" i="19"/>
  <c r="AP52" i="19" s="1"/>
  <c r="AP62" i="19"/>
  <c r="AR57" i="19" s="1"/>
  <c r="AT58" i="18"/>
  <c r="AT59" i="18" s="1"/>
  <c r="AT60" i="18" s="1"/>
  <c r="AT51" i="18" s="1"/>
  <c r="J37" i="19"/>
  <c r="J38" i="19"/>
  <c r="H33" i="19" s="1"/>
  <c r="J28" i="19"/>
  <c r="L68" i="19"/>
  <c r="L69" i="19"/>
  <c r="J74" i="19"/>
  <c r="J75" i="19" s="1"/>
  <c r="J76" i="19" s="1"/>
  <c r="AN13" i="19"/>
  <c r="AN23" i="19"/>
  <c r="AP18" i="19" s="1"/>
  <c r="J37" i="18"/>
  <c r="J38" i="18"/>
  <c r="H33" i="18" s="1"/>
  <c r="J28" i="18"/>
  <c r="AN13" i="18"/>
  <c r="AN23" i="18"/>
  <c r="AP18" i="18" s="1"/>
  <c r="L68" i="18"/>
  <c r="J74" i="18"/>
  <c r="J75" i="18" s="1"/>
  <c r="J76" i="18" s="1"/>
  <c r="N29" i="16"/>
  <c r="L34" i="16"/>
  <c r="L35" i="16" s="1"/>
  <c r="L36" i="16" s="1"/>
  <c r="L78" i="16"/>
  <c r="J73" i="16" s="1"/>
  <c r="L77" i="16"/>
  <c r="L67" i="16"/>
  <c r="AL22" i="16"/>
  <c r="AL12" i="16"/>
  <c r="AT52" i="18" l="1"/>
  <c r="AT61" i="18"/>
  <c r="AT53" i="18" s="1"/>
  <c r="AT62" i="18"/>
  <c r="AR58" i="19"/>
  <c r="AR59" i="19" s="1"/>
  <c r="AR60" i="19" s="1"/>
  <c r="AR51" i="19" s="1"/>
  <c r="L69" i="16"/>
  <c r="J29" i="19"/>
  <c r="J29" i="18"/>
  <c r="J77" i="19"/>
  <c r="J78" i="19"/>
  <c r="H73" i="19" s="1"/>
  <c r="J67" i="19"/>
  <c r="AP19" i="19"/>
  <c r="AP20" i="19" s="1"/>
  <c r="AP21" i="19" s="1"/>
  <c r="H34" i="19"/>
  <c r="H35" i="19" s="1"/>
  <c r="H36" i="19" s="1"/>
  <c r="J77" i="18"/>
  <c r="J78" i="18"/>
  <c r="H73" i="18" s="1"/>
  <c r="J67" i="18"/>
  <c r="J69" i="18" s="1"/>
  <c r="AP19" i="18"/>
  <c r="AP20" i="18" s="1"/>
  <c r="AP21" i="18" s="1"/>
  <c r="H34" i="18"/>
  <c r="H35" i="18" s="1"/>
  <c r="H36" i="18" s="1"/>
  <c r="J74" i="16"/>
  <c r="J75" i="16" s="1"/>
  <c r="J76" i="16" s="1"/>
  <c r="L38" i="16"/>
  <c r="J33" i="16" s="1"/>
  <c r="L37" i="16"/>
  <c r="L28" i="16"/>
  <c r="AL23" i="16"/>
  <c r="AN18" i="16" s="1"/>
  <c r="AL13" i="16"/>
  <c r="L68" i="16"/>
  <c r="AR52" i="19" l="1"/>
  <c r="AR62" i="19"/>
  <c r="AT57" i="19" s="1"/>
  <c r="AR61" i="19"/>
  <c r="AR53" i="19" s="1"/>
  <c r="H37" i="19"/>
  <c r="H38" i="19"/>
  <c r="F33" i="19" s="1"/>
  <c r="H28" i="19"/>
  <c r="AP22" i="19"/>
  <c r="AP12" i="19"/>
  <c r="J68" i="19"/>
  <c r="J69" i="19"/>
  <c r="H74" i="19"/>
  <c r="H75" i="19" s="1"/>
  <c r="H76" i="19" s="1"/>
  <c r="AP22" i="18"/>
  <c r="AP12" i="18"/>
  <c r="H37" i="18"/>
  <c r="H38" i="18"/>
  <c r="F33" i="18" s="1"/>
  <c r="H28" i="18"/>
  <c r="J68" i="18"/>
  <c r="H74" i="18"/>
  <c r="H75" i="18" s="1"/>
  <c r="H76" i="18" s="1"/>
  <c r="J34" i="16"/>
  <c r="J35" i="16" s="1"/>
  <c r="J36" i="16" s="1"/>
  <c r="L29" i="16"/>
  <c r="J78" i="16"/>
  <c r="H73" i="16" s="1"/>
  <c r="J77" i="16"/>
  <c r="J67" i="16"/>
  <c r="J69" i="16" s="1"/>
  <c r="AN19" i="16"/>
  <c r="AN20" i="16" s="1"/>
  <c r="AN21" i="16" s="1"/>
  <c r="AT58" i="19" l="1"/>
  <c r="AT59" i="19" s="1"/>
  <c r="AT60" i="19" s="1"/>
  <c r="AT51" i="19"/>
  <c r="H29" i="19"/>
  <c r="H77" i="19"/>
  <c r="H78" i="19"/>
  <c r="F73" i="19" s="1"/>
  <c r="H67" i="19"/>
  <c r="H29" i="18"/>
  <c r="AP23" i="19"/>
  <c r="AR18" i="19" s="1"/>
  <c r="AP13" i="19"/>
  <c r="F34" i="19"/>
  <c r="F35" i="19" s="1"/>
  <c r="F36" i="19" s="1"/>
  <c r="H77" i="18"/>
  <c r="H78" i="18"/>
  <c r="F73" i="18" s="1"/>
  <c r="H67" i="18"/>
  <c r="F34" i="18"/>
  <c r="F35" i="18" s="1"/>
  <c r="F36" i="18" s="1"/>
  <c r="AP23" i="18"/>
  <c r="AR18" i="18" s="1"/>
  <c r="AP13" i="18"/>
  <c r="H74" i="16"/>
  <c r="H75" i="16" s="1"/>
  <c r="H76" i="16" s="1"/>
  <c r="J38" i="16"/>
  <c r="H33" i="16" s="1"/>
  <c r="J37" i="16"/>
  <c r="J28" i="16"/>
  <c r="AN22" i="16"/>
  <c r="AN12" i="16"/>
  <c r="J68" i="16"/>
  <c r="AT53" i="19" l="1"/>
  <c r="AT62" i="19"/>
  <c r="AT61" i="19"/>
  <c r="AT52" i="19" s="1"/>
  <c r="H69" i="19"/>
  <c r="H69" i="18"/>
  <c r="F37" i="19"/>
  <c r="F38" i="19"/>
  <c r="D33" i="19" s="1"/>
  <c r="F28" i="19"/>
  <c r="AR19" i="19"/>
  <c r="AR20" i="19" s="1"/>
  <c r="AR21" i="19" s="1"/>
  <c r="H68" i="19"/>
  <c r="F74" i="19"/>
  <c r="F75" i="19" s="1"/>
  <c r="F76" i="19" s="1"/>
  <c r="F37" i="18"/>
  <c r="F38" i="18"/>
  <c r="D33" i="18" s="1"/>
  <c r="F28" i="18"/>
  <c r="AR19" i="18"/>
  <c r="AR20" i="18" s="1"/>
  <c r="AR21" i="18" s="1"/>
  <c r="H68" i="18"/>
  <c r="F74" i="18"/>
  <c r="F75" i="18" s="1"/>
  <c r="F76" i="18" s="1"/>
  <c r="H34" i="16"/>
  <c r="H35" i="16" s="1"/>
  <c r="H36" i="16" s="1"/>
  <c r="J29" i="16"/>
  <c r="H78" i="16"/>
  <c r="F73" i="16" s="1"/>
  <c r="H77" i="16"/>
  <c r="H67" i="16"/>
  <c r="AN23" i="16"/>
  <c r="AP18" i="16" s="1"/>
  <c r="AN13" i="16"/>
  <c r="D34" i="18" l="1"/>
  <c r="D35" i="18" s="1"/>
  <c r="D36" i="18" s="1"/>
  <c r="D34" i="19"/>
  <c r="D35" i="19" s="1"/>
  <c r="D36" i="19" s="1"/>
  <c r="H69" i="16"/>
  <c r="F29" i="19"/>
  <c r="F29" i="18"/>
  <c r="F77" i="19"/>
  <c r="F78" i="19"/>
  <c r="D73" i="19" s="1"/>
  <c r="F67" i="19"/>
  <c r="AR22" i="19"/>
  <c r="AR12" i="19"/>
  <c r="F77" i="18"/>
  <c r="F78" i="18"/>
  <c r="D73" i="18" s="1"/>
  <c r="F67" i="18"/>
  <c r="AR22" i="18"/>
  <c r="AR12" i="18"/>
  <c r="H38" i="16"/>
  <c r="F33" i="16" s="1"/>
  <c r="H37" i="16"/>
  <c r="H28" i="16"/>
  <c r="AP19" i="16"/>
  <c r="AP20" i="16" s="1"/>
  <c r="AP21" i="16" s="1"/>
  <c r="AP22" i="16" s="1"/>
  <c r="H68" i="16"/>
  <c r="F74" i="16"/>
  <c r="F75" i="16" s="1"/>
  <c r="F76" i="16" s="1"/>
  <c r="F69" i="18" l="1"/>
  <c r="D74" i="18"/>
  <c r="D75" i="18" s="1"/>
  <c r="D76" i="18" s="1"/>
  <c r="D74" i="19"/>
  <c r="D75" i="19" s="1"/>
  <c r="D76" i="19" s="1"/>
  <c r="D37" i="19"/>
  <c r="D38" i="19"/>
  <c r="D28" i="19"/>
  <c r="AR23" i="19"/>
  <c r="AT18" i="19" s="1"/>
  <c r="AR13" i="19"/>
  <c r="F68" i="19"/>
  <c r="F69" i="19"/>
  <c r="D37" i="18"/>
  <c r="D38" i="18"/>
  <c r="D28" i="18"/>
  <c r="AR23" i="18"/>
  <c r="AT18" i="18" s="1"/>
  <c r="AR13" i="18"/>
  <c r="F68" i="18"/>
  <c r="H29" i="16"/>
  <c r="F34" i="16"/>
  <c r="F35" i="16" s="1"/>
  <c r="F36" i="16" s="1"/>
  <c r="AP12" i="16"/>
  <c r="F78" i="16"/>
  <c r="D73" i="16" s="1"/>
  <c r="F77" i="16"/>
  <c r="F67" i="16"/>
  <c r="F69" i="16" s="1"/>
  <c r="AX29" i="18" l="1"/>
  <c r="AX28" i="18"/>
  <c r="D74" i="16"/>
  <c r="D75" i="16" s="1"/>
  <c r="D76" i="16" s="1"/>
  <c r="D77" i="19"/>
  <c r="D78" i="19"/>
  <c r="D67" i="19"/>
  <c r="AX29" i="19"/>
  <c r="D29" i="19"/>
  <c r="AX28" i="19"/>
  <c r="AT19" i="19"/>
  <c r="AT20" i="19" s="1"/>
  <c r="AT21" i="19" s="1"/>
  <c r="AT22" i="19" s="1"/>
  <c r="AX52" i="19"/>
  <c r="AX51" i="19"/>
  <c r="AX51" i="18"/>
  <c r="D77" i="18"/>
  <c r="D78" i="18"/>
  <c r="D67" i="18"/>
  <c r="AT19" i="18"/>
  <c r="AT20" i="18" s="1"/>
  <c r="AT21" i="18" s="1"/>
  <c r="D29" i="18"/>
  <c r="F37" i="16"/>
  <c r="F38" i="16"/>
  <c r="D33" i="16" s="1"/>
  <c r="F28" i="16"/>
  <c r="AP23" i="16"/>
  <c r="AR18" i="16" s="1"/>
  <c r="AP13" i="16"/>
  <c r="F68" i="16"/>
  <c r="AX30" i="18" l="1"/>
  <c r="AX31" i="18" s="1"/>
  <c r="AX67" i="18"/>
  <c r="AX30" i="19"/>
  <c r="AX31" i="19" s="1"/>
  <c r="D34" i="16"/>
  <c r="D35" i="16" s="1"/>
  <c r="D36" i="16" s="1"/>
  <c r="AX54" i="19"/>
  <c r="AT12" i="19"/>
  <c r="D68" i="19"/>
  <c r="D69" i="19"/>
  <c r="AX67" i="19"/>
  <c r="AT22" i="18"/>
  <c r="AT12" i="18"/>
  <c r="D68" i="18"/>
  <c r="D69" i="18"/>
  <c r="AX52" i="18"/>
  <c r="AX54" i="18" s="1"/>
  <c r="F29" i="16"/>
  <c r="AR19" i="16"/>
  <c r="AR20" i="16" s="1"/>
  <c r="AR21" i="16" s="1"/>
  <c r="AX68" i="18" l="1"/>
  <c r="AX70" i="18" s="1"/>
  <c r="AX7" i="18" s="1"/>
  <c r="AX68" i="19"/>
  <c r="AX70" i="19" s="1"/>
  <c r="AX7" i="19" s="1"/>
  <c r="AT13" i="19"/>
  <c r="AT23" i="19"/>
  <c r="AT13" i="18"/>
  <c r="AT23" i="18"/>
  <c r="AR22" i="16"/>
  <c r="AR12" i="16"/>
  <c r="D78" i="16" l="1"/>
  <c r="D77" i="16"/>
  <c r="D67" i="16"/>
  <c r="AR13" i="16"/>
  <c r="AR23" i="16"/>
  <c r="AT18" i="16" s="1"/>
  <c r="AX67" i="16" l="1"/>
  <c r="D69" i="16"/>
  <c r="D38" i="16"/>
  <c r="D37" i="16"/>
  <c r="D28" i="16"/>
  <c r="AT19" i="16"/>
  <c r="AT20" i="16" s="1"/>
  <c r="AT21" i="16" s="1"/>
  <c r="D68" i="16"/>
  <c r="AX28" i="16" l="1"/>
  <c r="AX29" i="16"/>
  <c r="AX68" i="16"/>
  <c r="AX70" i="16" s="1"/>
  <c r="D29" i="16"/>
  <c r="AT22" i="16"/>
  <c r="AT12" i="16"/>
  <c r="AX30" i="16" l="1"/>
  <c r="AX31" i="16" s="1"/>
  <c r="AX51" i="16"/>
  <c r="AT23" i="16"/>
  <c r="AT13" i="16"/>
  <c r="AX52" i="16" l="1"/>
  <c r="AX54" i="16" s="1"/>
  <c r="AX7" i="16" s="1"/>
  <c r="AX13" i="18" l="1"/>
  <c r="AX12" i="18"/>
  <c r="AX14" i="19"/>
  <c r="AX12" i="19"/>
  <c r="AX13" i="19"/>
  <c r="AX14" i="18"/>
  <c r="AX15" i="18" l="1"/>
  <c r="AX6" i="18" s="1"/>
  <c r="AX8" i="18" s="1"/>
  <c r="AX15" i="19"/>
  <c r="AX6" i="19" l="1"/>
  <c r="AX8" i="19" s="1"/>
  <c r="AX13" i="16" l="1"/>
  <c r="AX12" i="16"/>
  <c r="AX14" i="16"/>
  <c r="AX15" i="16" l="1"/>
  <c r="AX6" i="16" s="1"/>
  <c r="AX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Young, Tony</author>
  </authors>
  <commentList>
    <comment ref="C46" authorId="0" shapeId="0" xr:uid="{AC8D1F19-CA41-4B81-90CD-393C14B2DA6A}">
      <text>
        <r>
          <rPr>
            <b/>
            <sz val="9"/>
            <color indexed="81"/>
            <rFont val="Tahoma"/>
            <family val="2"/>
          </rPr>
          <t>SFMTA:</t>
        </r>
        <r>
          <rPr>
            <sz val="9"/>
            <color indexed="81"/>
            <rFont val="Tahoma"/>
            <family val="2"/>
          </rPr>
          <t xml:space="preserve">
Added 15 sec to locations with transit stops</t>
        </r>
      </text>
    </comment>
    <comment ref="C47" authorId="0" shapeId="0" xr:uid="{6FF8E01E-E080-42D3-B32C-52E9EE5BC820}">
      <text>
        <r>
          <rPr>
            <b/>
            <sz val="9"/>
            <color indexed="81"/>
            <rFont val="Tahoma"/>
            <family val="2"/>
          </rPr>
          <t>SFMTA:</t>
        </r>
        <r>
          <rPr>
            <sz val="9"/>
            <color indexed="81"/>
            <rFont val="Tahoma"/>
            <family val="2"/>
          </rPr>
          <t xml:space="preserve">
Added 15 sec to locations with transit stops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Sztainer, Tal</author>
    <author>Young, Tony</author>
  </authors>
  <commentList>
    <comment ref="A17" authorId="0" shapeId="0" xr:uid="{84B94483-801A-443B-8132-11F32B9CBD21}">
      <text>
        <r>
          <rPr>
            <b/>
            <sz val="9"/>
            <color indexed="81"/>
            <rFont val="Tahoma"/>
            <family val="2"/>
          </rPr>
          <t>Sztainer, Tal:</t>
        </r>
        <r>
          <rPr>
            <sz val="9"/>
            <color indexed="81"/>
            <rFont val="Tahoma"/>
            <family val="2"/>
          </rPr>
          <t xml:space="preserve">
put a "c" in any row in column A to have that row hide with "Hide Calculations" button</t>
        </r>
      </text>
    </comment>
    <comment ref="C19" authorId="1" shapeId="0" xr:uid="{09E688FC-4EEA-4AA4-A756-5F9189A9B2CE}">
      <text>
        <r>
          <rPr>
            <b/>
            <sz val="9"/>
            <color indexed="81"/>
            <rFont val="Tahoma"/>
            <family val="2"/>
          </rPr>
          <t>Young, Tony:</t>
        </r>
        <r>
          <rPr>
            <sz val="9"/>
            <color indexed="81"/>
            <rFont val="Tahoma"/>
            <family val="2"/>
          </rPr>
          <t xml:space="preserve">
CLs hardcoded in formula for Lombard, Greenwich (110) &amp; Mission (139)</t>
        </r>
      </text>
    </comment>
    <comment ref="C20" authorId="1" shapeId="0" xr:uid="{58953F94-CA85-4F06-945F-C049AD2C62EA}">
      <text>
        <r>
          <rPr>
            <b/>
            <sz val="9"/>
            <color indexed="81"/>
            <rFont val="Tahoma"/>
            <family val="2"/>
          </rPr>
          <t>Young, Tony:</t>
        </r>
        <r>
          <rPr>
            <sz val="9"/>
            <color indexed="81"/>
            <rFont val="Tahoma"/>
            <family val="2"/>
          </rPr>
          <t xml:space="preserve">
CLs hardcoded in formula for Lombard, Greenwich (110) &amp; Mission (139)</t>
        </r>
      </text>
    </comment>
    <comment ref="C21" authorId="1" shapeId="0" xr:uid="{ED2378F9-201E-461D-9941-5CD7B0301EC8}">
      <text>
        <r>
          <rPr>
            <b/>
            <sz val="9"/>
            <color indexed="81"/>
            <rFont val="Tahoma"/>
            <family val="2"/>
          </rPr>
          <t>Young, Tony:</t>
        </r>
        <r>
          <rPr>
            <sz val="9"/>
            <color indexed="81"/>
            <rFont val="Tahoma"/>
            <family val="2"/>
          </rPr>
          <t xml:space="preserve">
CLs hardcoded in formula for Lombard, Greenwich (110) &amp; Mission (139)</t>
        </r>
      </text>
    </comment>
    <comment ref="C34" authorId="1" shapeId="0" xr:uid="{C89998D1-1CC0-45DF-872C-4225C9A848EB}">
      <text>
        <r>
          <rPr>
            <b/>
            <sz val="9"/>
            <color indexed="81"/>
            <rFont val="Tahoma"/>
            <family val="2"/>
          </rPr>
          <t>Young, Tony:</t>
        </r>
        <r>
          <rPr>
            <sz val="9"/>
            <color indexed="81"/>
            <rFont val="Tahoma"/>
            <family val="2"/>
          </rPr>
          <t xml:space="preserve">
CLs hardcoded in formula for Lombard, Greenwich (110) &amp; Mission (139)</t>
        </r>
      </text>
    </comment>
    <comment ref="C35" authorId="1" shapeId="0" xr:uid="{94CA3C8C-2CBD-4941-8AD0-9ED447DCCB18}">
      <text>
        <r>
          <rPr>
            <b/>
            <sz val="9"/>
            <color indexed="81"/>
            <rFont val="Tahoma"/>
            <family val="2"/>
          </rPr>
          <t>Young, Tony:</t>
        </r>
        <r>
          <rPr>
            <sz val="9"/>
            <color indexed="81"/>
            <rFont val="Tahoma"/>
            <family val="2"/>
          </rPr>
          <t xml:space="preserve">
CLs hardcoded in formula for Lombard, Greenwich (110) &amp; Mission (139)</t>
        </r>
      </text>
    </comment>
    <comment ref="C36" authorId="1" shapeId="0" xr:uid="{FE728F10-B55E-4CDD-9B3F-9A809F780028}">
      <text>
        <r>
          <rPr>
            <b/>
            <sz val="9"/>
            <color indexed="81"/>
            <rFont val="Tahoma"/>
            <family val="2"/>
          </rPr>
          <t>Young, Tony:</t>
        </r>
        <r>
          <rPr>
            <sz val="9"/>
            <color indexed="81"/>
            <rFont val="Tahoma"/>
            <family val="2"/>
          </rPr>
          <t xml:space="preserve">
CLs hardcoded in formula for Lombard, Greenwich (110) &amp; Mission (139)</t>
        </r>
      </text>
    </comment>
    <comment ref="C53" authorId="1" shapeId="0" xr:uid="{E3CEDEA0-15AB-4241-BD0F-90FBC903ECBF}">
      <text>
        <r>
          <rPr>
            <b/>
            <sz val="9"/>
            <color indexed="81"/>
            <rFont val="Tahoma"/>
            <family val="2"/>
          </rPr>
          <t>SFMTA:</t>
        </r>
        <r>
          <rPr>
            <sz val="9"/>
            <color indexed="81"/>
            <rFont val="Tahoma"/>
            <family val="2"/>
          </rPr>
          <t xml:space="preserve">
CLs hardcoded in formula for Lombard, Greenwich (110)</t>
        </r>
      </text>
    </comment>
    <comment ref="C58" authorId="1" shapeId="0" xr:uid="{17ED7B18-5C75-4D5F-8FD5-FDAD488EC035}">
      <text>
        <r>
          <rPr>
            <b/>
            <sz val="9"/>
            <color indexed="81"/>
            <rFont val="Tahoma"/>
            <family val="2"/>
          </rPr>
          <t>Young, Tony:</t>
        </r>
        <r>
          <rPr>
            <sz val="9"/>
            <color indexed="81"/>
            <rFont val="Tahoma"/>
            <family val="2"/>
          </rPr>
          <t xml:space="preserve">
CLs hardcoded in formula for Lombard, Greenwich (110) &amp; Mission (139)</t>
        </r>
      </text>
    </comment>
    <comment ref="C59" authorId="1" shapeId="0" xr:uid="{96B52265-7160-4711-AAF6-8224381726E5}">
      <text>
        <r>
          <rPr>
            <b/>
            <sz val="9"/>
            <color indexed="81"/>
            <rFont val="Tahoma"/>
            <family val="2"/>
          </rPr>
          <t>Young, Tony:</t>
        </r>
        <r>
          <rPr>
            <sz val="9"/>
            <color indexed="81"/>
            <rFont val="Tahoma"/>
            <family val="2"/>
          </rPr>
          <t xml:space="preserve">
CLs hardcoded in formula for Lombard, Greenwich (110) &amp; Mission (139)</t>
        </r>
      </text>
    </comment>
    <comment ref="C60" authorId="1" shapeId="0" xr:uid="{FE506774-0634-4981-9E60-7E83175B59F3}">
      <text>
        <r>
          <rPr>
            <b/>
            <sz val="9"/>
            <color indexed="81"/>
            <rFont val="Tahoma"/>
            <family val="2"/>
          </rPr>
          <t>Young, Tony:</t>
        </r>
        <r>
          <rPr>
            <sz val="9"/>
            <color indexed="81"/>
            <rFont val="Tahoma"/>
            <family val="2"/>
          </rPr>
          <t xml:space="preserve">
CLs hardcoded in formula for Lombard, Greenwich (110) &amp; Mission (139)</t>
        </r>
      </text>
    </comment>
    <comment ref="C69" authorId="1" shapeId="0" xr:uid="{DF1D4F45-8702-4F3B-BA64-FB4F916D1338}">
      <text>
        <r>
          <rPr>
            <b/>
            <sz val="9"/>
            <color indexed="81"/>
            <rFont val="Tahoma"/>
            <family val="2"/>
          </rPr>
          <t>SFMTA:</t>
        </r>
        <r>
          <rPr>
            <sz val="9"/>
            <color indexed="81"/>
            <rFont val="Tahoma"/>
            <family val="2"/>
          </rPr>
          <t xml:space="preserve">
CLs hardcoded in formula for Lombard, Greenwich (110)</t>
        </r>
      </text>
    </comment>
    <comment ref="C74" authorId="1" shapeId="0" xr:uid="{AD834C89-521A-487E-B4FA-718E8B7C82C5}">
      <text>
        <r>
          <rPr>
            <b/>
            <sz val="9"/>
            <color indexed="81"/>
            <rFont val="Tahoma"/>
            <family val="2"/>
          </rPr>
          <t>Young, Tony:</t>
        </r>
        <r>
          <rPr>
            <sz val="9"/>
            <color indexed="81"/>
            <rFont val="Tahoma"/>
            <family val="2"/>
          </rPr>
          <t xml:space="preserve">
CLs hardcoded in formula for Lombard, Greenwich (110) &amp; Mission (139)</t>
        </r>
      </text>
    </comment>
    <comment ref="C75" authorId="1" shapeId="0" xr:uid="{E0313C31-3189-4D5F-8273-75AD1B3C27F3}">
      <text>
        <r>
          <rPr>
            <b/>
            <sz val="9"/>
            <color indexed="81"/>
            <rFont val="Tahoma"/>
            <family val="2"/>
          </rPr>
          <t>Young, Tony:</t>
        </r>
        <r>
          <rPr>
            <sz val="9"/>
            <color indexed="81"/>
            <rFont val="Tahoma"/>
            <family val="2"/>
          </rPr>
          <t xml:space="preserve">
CLs hardcoded in formula for Lombard, Greenwich (110) &amp; Mission (139)</t>
        </r>
      </text>
    </comment>
    <comment ref="C76" authorId="1" shapeId="0" xr:uid="{9EA6B690-62CC-467C-9C9A-A44FA106A354}">
      <text>
        <r>
          <rPr>
            <b/>
            <sz val="9"/>
            <color indexed="81"/>
            <rFont val="Tahoma"/>
            <family val="2"/>
          </rPr>
          <t>Young, Tony:</t>
        </r>
        <r>
          <rPr>
            <sz val="9"/>
            <color indexed="81"/>
            <rFont val="Tahoma"/>
            <family val="2"/>
          </rPr>
          <t xml:space="preserve">
CLs hardcoded in formula for Lombard, Greenwich (110) &amp; Mission (139)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Sztainer, Tal</author>
    <author>Young, Tony</author>
  </authors>
  <commentList>
    <comment ref="A17" authorId="0" shapeId="0" xr:uid="{63559110-58B6-4A1B-AF21-282E85B48FDC}">
      <text>
        <r>
          <rPr>
            <b/>
            <sz val="9"/>
            <color indexed="81"/>
            <rFont val="Tahoma"/>
            <family val="2"/>
          </rPr>
          <t>Sztainer, Tal:</t>
        </r>
        <r>
          <rPr>
            <sz val="9"/>
            <color indexed="81"/>
            <rFont val="Tahoma"/>
            <family val="2"/>
          </rPr>
          <t xml:space="preserve">
put a "c" in any row in column A to have that row hide with "Hide Calculations" button</t>
        </r>
      </text>
    </comment>
    <comment ref="C19" authorId="1" shapeId="0" xr:uid="{E565A783-078A-48BC-9A72-4D393DA8219B}">
      <text>
        <r>
          <rPr>
            <b/>
            <sz val="9"/>
            <color indexed="81"/>
            <rFont val="Tahoma"/>
            <family val="2"/>
          </rPr>
          <t>Young, Tony:</t>
        </r>
        <r>
          <rPr>
            <sz val="9"/>
            <color indexed="81"/>
            <rFont val="Tahoma"/>
            <family val="2"/>
          </rPr>
          <t xml:space="preserve">
CLs hardcoded in formula for Lombard, Greenwich (110) &amp; Mission (139)</t>
        </r>
      </text>
    </comment>
    <comment ref="C20" authorId="1" shapeId="0" xr:uid="{F6AAACAD-6D31-47DF-A81A-3A0460104715}">
      <text>
        <r>
          <rPr>
            <b/>
            <sz val="9"/>
            <color indexed="81"/>
            <rFont val="Tahoma"/>
            <family val="2"/>
          </rPr>
          <t>Young, Tony:</t>
        </r>
        <r>
          <rPr>
            <sz val="9"/>
            <color indexed="81"/>
            <rFont val="Tahoma"/>
            <family val="2"/>
          </rPr>
          <t xml:space="preserve">
CLs hardcoded in formula for Lombard, Greenwich (110) &amp; Mission (139)</t>
        </r>
      </text>
    </comment>
    <comment ref="C21" authorId="1" shapeId="0" xr:uid="{970B2270-816E-4433-B266-CE5C8F24792F}">
      <text>
        <r>
          <rPr>
            <b/>
            <sz val="9"/>
            <color indexed="81"/>
            <rFont val="Tahoma"/>
            <family val="2"/>
          </rPr>
          <t>Young, Tony:</t>
        </r>
        <r>
          <rPr>
            <sz val="9"/>
            <color indexed="81"/>
            <rFont val="Tahoma"/>
            <family val="2"/>
          </rPr>
          <t xml:space="preserve">
CLs hardcoded in formula for Lombard, Greenwich (110) &amp; Mission (139)</t>
        </r>
      </text>
    </comment>
    <comment ref="C34" authorId="1" shapeId="0" xr:uid="{1BC9300B-ED65-4799-8786-E143CC4AB73E}">
      <text>
        <r>
          <rPr>
            <b/>
            <sz val="9"/>
            <color indexed="81"/>
            <rFont val="Tahoma"/>
            <family val="2"/>
          </rPr>
          <t>Young, Tony:</t>
        </r>
        <r>
          <rPr>
            <sz val="9"/>
            <color indexed="81"/>
            <rFont val="Tahoma"/>
            <family val="2"/>
          </rPr>
          <t xml:space="preserve">
CLs hardcoded in formula for Lombard, Greenwich (110) &amp; Mission (139)</t>
        </r>
      </text>
    </comment>
    <comment ref="C35" authorId="1" shapeId="0" xr:uid="{BB345308-B7B6-4BCF-BFA7-017AB564A62B}">
      <text>
        <r>
          <rPr>
            <b/>
            <sz val="9"/>
            <color indexed="81"/>
            <rFont val="Tahoma"/>
            <family val="2"/>
          </rPr>
          <t>Young, Tony:</t>
        </r>
        <r>
          <rPr>
            <sz val="9"/>
            <color indexed="81"/>
            <rFont val="Tahoma"/>
            <family val="2"/>
          </rPr>
          <t xml:space="preserve">
CLs hardcoded in formula for Lombard, Greenwich (110) &amp; Mission (139)</t>
        </r>
      </text>
    </comment>
    <comment ref="C36" authorId="1" shapeId="0" xr:uid="{C07F846D-2C38-41E3-B79A-0DFC0AEA7A89}">
      <text>
        <r>
          <rPr>
            <b/>
            <sz val="9"/>
            <color indexed="81"/>
            <rFont val="Tahoma"/>
            <family val="2"/>
          </rPr>
          <t>Young, Tony:</t>
        </r>
        <r>
          <rPr>
            <sz val="9"/>
            <color indexed="81"/>
            <rFont val="Tahoma"/>
            <family val="2"/>
          </rPr>
          <t xml:space="preserve">
CLs hardcoded in formula for Lombard, Greenwich (110) &amp; Mission (139)</t>
        </r>
      </text>
    </comment>
    <comment ref="C53" authorId="1" shapeId="0" xr:uid="{E41BA220-AC82-485B-A6F0-7C731E54C60F}">
      <text>
        <r>
          <rPr>
            <b/>
            <sz val="9"/>
            <color indexed="81"/>
            <rFont val="Tahoma"/>
            <family val="2"/>
          </rPr>
          <t>SFMTA:</t>
        </r>
        <r>
          <rPr>
            <sz val="9"/>
            <color indexed="81"/>
            <rFont val="Tahoma"/>
            <family val="2"/>
          </rPr>
          <t xml:space="preserve">
CLs hardcoded in formula for Lombard, Greenwich (110)</t>
        </r>
      </text>
    </comment>
    <comment ref="C58" authorId="1" shapeId="0" xr:uid="{7FC8714A-4818-4602-8BF8-B3BF926A3A08}">
      <text>
        <r>
          <rPr>
            <b/>
            <sz val="9"/>
            <color indexed="81"/>
            <rFont val="Tahoma"/>
            <family val="2"/>
          </rPr>
          <t>Young, Tony:</t>
        </r>
        <r>
          <rPr>
            <sz val="9"/>
            <color indexed="81"/>
            <rFont val="Tahoma"/>
            <family val="2"/>
          </rPr>
          <t xml:space="preserve">
CLs hardcoded in formula for Lombard, Greenwich (110) &amp; Mission (139)</t>
        </r>
      </text>
    </comment>
    <comment ref="C59" authorId="1" shapeId="0" xr:uid="{E4438075-01FD-43F2-8AC9-D461E3599897}">
      <text>
        <r>
          <rPr>
            <b/>
            <sz val="9"/>
            <color indexed="81"/>
            <rFont val="Tahoma"/>
            <family val="2"/>
          </rPr>
          <t>Young, Tony:</t>
        </r>
        <r>
          <rPr>
            <sz val="9"/>
            <color indexed="81"/>
            <rFont val="Tahoma"/>
            <family val="2"/>
          </rPr>
          <t xml:space="preserve">
CLs hardcoded in formula for Lombard, Greenwich (110) &amp; Mission (139)</t>
        </r>
      </text>
    </comment>
    <comment ref="C60" authorId="1" shapeId="0" xr:uid="{95DE6C8A-31B3-45E8-BE1F-84ACA785B0FB}">
      <text>
        <r>
          <rPr>
            <b/>
            <sz val="9"/>
            <color indexed="81"/>
            <rFont val="Tahoma"/>
            <family val="2"/>
          </rPr>
          <t>Young, Tony:</t>
        </r>
        <r>
          <rPr>
            <sz val="9"/>
            <color indexed="81"/>
            <rFont val="Tahoma"/>
            <family val="2"/>
          </rPr>
          <t xml:space="preserve">
CLs hardcoded in formula for Lombard, Greenwich (110) &amp; Mission (139)</t>
        </r>
      </text>
    </comment>
    <comment ref="C69" authorId="1" shapeId="0" xr:uid="{2389EEA2-8B1F-442E-AAF8-CACAC88CC248}">
      <text>
        <r>
          <rPr>
            <b/>
            <sz val="9"/>
            <color indexed="81"/>
            <rFont val="Tahoma"/>
            <family val="2"/>
          </rPr>
          <t>SFMTA:</t>
        </r>
        <r>
          <rPr>
            <sz val="9"/>
            <color indexed="81"/>
            <rFont val="Tahoma"/>
            <family val="2"/>
          </rPr>
          <t xml:space="preserve">
CLs hardcoded in formula for Lombard, Greenwich (110)</t>
        </r>
      </text>
    </comment>
    <comment ref="C74" authorId="1" shapeId="0" xr:uid="{0A16CC3D-C8F5-4DA6-A295-AD80B26D19AF}">
      <text>
        <r>
          <rPr>
            <b/>
            <sz val="9"/>
            <color indexed="81"/>
            <rFont val="Tahoma"/>
            <family val="2"/>
          </rPr>
          <t>Young, Tony:</t>
        </r>
        <r>
          <rPr>
            <sz val="9"/>
            <color indexed="81"/>
            <rFont val="Tahoma"/>
            <family val="2"/>
          </rPr>
          <t xml:space="preserve">
CLs hardcoded in formula for Lombard, Greenwich (110) &amp; Mission (139)</t>
        </r>
      </text>
    </comment>
    <comment ref="C75" authorId="1" shapeId="0" xr:uid="{D8C595CB-B69F-4DCA-B172-C34C01C12C20}">
      <text>
        <r>
          <rPr>
            <b/>
            <sz val="9"/>
            <color indexed="81"/>
            <rFont val="Tahoma"/>
            <family val="2"/>
          </rPr>
          <t>Young, Tony:</t>
        </r>
        <r>
          <rPr>
            <sz val="9"/>
            <color indexed="81"/>
            <rFont val="Tahoma"/>
            <family val="2"/>
          </rPr>
          <t xml:space="preserve">
CLs hardcoded in formula for Lombard, Greenwich (110) &amp; Mission (139)</t>
        </r>
      </text>
    </comment>
    <comment ref="C76" authorId="1" shapeId="0" xr:uid="{8B9BB068-2A66-43B6-960A-3A7905143FE5}">
      <text>
        <r>
          <rPr>
            <b/>
            <sz val="9"/>
            <color indexed="81"/>
            <rFont val="Tahoma"/>
            <family val="2"/>
          </rPr>
          <t>Young, Tony:</t>
        </r>
        <r>
          <rPr>
            <sz val="9"/>
            <color indexed="81"/>
            <rFont val="Tahoma"/>
            <family val="2"/>
          </rPr>
          <t xml:space="preserve">
CLs hardcoded in formula for Lombard, Greenwich (110) &amp; Mission (139)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Sztainer, Tal</author>
    <author>Young, Tony</author>
  </authors>
  <commentList>
    <comment ref="A17" authorId="0" shapeId="0" xr:uid="{B24351A7-D2AA-4856-87BD-A05BCD0E1AFD}">
      <text>
        <r>
          <rPr>
            <b/>
            <sz val="9"/>
            <color indexed="81"/>
            <rFont val="Tahoma"/>
            <family val="2"/>
          </rPr>
          <t>Sztainer, Tal:</t>
        </r>
        <r>
          <rPr>
            <sz val="9"/>
            <color indexed="81"/>
            <rFont val="Tahoma"/>
            <family val="2"/>
          </rPr>
          <t xml:space="preserve">
put a "c" in any row in column A to have that row hide with "Hide Calculations" button</t>
        </r>
      </text>
    </comment>
    <comment ref="C19" authorId="1" shapeId="0" xr:uid="{2B005F5F-6058-4397-A2CF-89DAE1D07CEC}">
      <text>
        <r>
          <rPr>
            <b/>
            <sz val="9"/>
            <color indexed="81"/>
            <rFont val="Tahoma"/>
            <family val="2"/>
          </rPr>
          <t>Young, Tony:</t>
        </r>
        <r>
          <rPr>
            <sz val="9"/>
            <color indexed="81"/>
            <rFont val="Tahoma"/>
            <family val="2"/>
          </rPr>
          <t xml:space="preserve">
CLs hardcoded in formula for Lombard, Greenwich (110) &amp; Mission (139)</t>
        </r>
      </text>
    </comment>
    <comment ref="C20" authorId="1" shapeId="0" xr:uid="{0F0365BA-9466-44EF-A278-F213AE68D469}">
      <text>
        <r>
          <rPr>
            <b/>
            <sz val="9"/>
            <color indexed="81"/>
            <rFont val="Tahoma"/>
            <family val="2"/>
          </rPr>
          <t>Young, Tony:</t>
        </r>
        <r>
          <rPr>
            <sz val="9"/>
            <color indexed="81"/>
            <rFont val="Tahoma"/>
            <family val="2"/>
          </rPr>
          <t xml:space="preserve">
CLs hardcoded in formula for Lombard, Greenwich (110) &amp; Mission (139)</t>
        </r>
      </text>
    </comment>
    <comment ref="C21" authorId="1" shapeId="0" xr:uid="{B2FA54F6-2B2A-4B6B-BB22-F8735D7227CA}">
      <text>
        <r>
          <rPr>
            <b/>
            <sz val="9"/>
            <color indexed="81"/>
            <rFont val="Tahoma"/>
            <family val="2"/>
          </rPr>
          <t>Young, Tony:</t>
        </r>
        <r>
          <rPr>
            <sz val="9"/>
            <color indexed="81"/>
            <rFont val="Tahoma"/>
            <family val="2"/>
          </rPr>
          <t xml:space="preserve">
CLs hardcoded in formula for Lombard, Greenwich (110) &amp; Mission (139)</t>
        </r>
      </text>
    </comment>
    <comment ref="C34" authorId="1" shapeId="0" xr:uid="{FC6C2BFF-C2C1-46FF-A990-051C83390D49}">
      <text>
        <r>
          <rPr>
            <b/>
            <sz val="9"/>
            <color indexed="81"/>
            <rFont val="Tahoma"/>
            <family val="2"/>
          </rPr>
          <t>Young, Tony:</t>
        </r>
        <r>
          <rPr>
            <sz val="9"/>
            <color indexed="81"/>
            <rFont val="Tahoma"/>
            <family val="2"/>
          </rPr>
          <t xml:space="preserve">
CLs hardcoded in formula for Lombard, Greenwich (110) &amp; Mission (139)</t>
        </r>
      </text>
    </comment>
    <comment ref="C35" authorId="1" shapeId="0" xr:uid="{4C250488-B0D0-40ED-8106-3B4CC4DD9A92}">
      <text>
        <r>
          <rPr>
            <b/>
            <sz val="9"/>
            <color indexed="81"/>
            <rFont val="Tahoma"/>
            <family val="2"/>
          </rPr>
          <t>Young, Tony:</t>
        </r>
        <r>
          <rPr>
            <sz val="9"/>
            <color indexed="81"/>
            <rFont val="Tahoma"/>
            <family val="2"/>
          </rPr>
          <t xml:space="preserve">
CLs hardcoded in formula for Lombard, Greenwich (110) &amp; Mission (139)</t>
        </r>
      </text>
    </comment>
    <comment ref="C36" authorId="1" shapeId="0" xr:uid="{FE8951A6-9054-48B0-960B-C4210E82D3DA}">
      <text>
        <r>
          <rPr>
            <b/>
            <sz val="9"/>
            <color indexed="81"/>
            <rFont val="Tahoma"/>
            <family val="2"/>
          </rPr>
          <t>Young, Tony:</t>
        </r>
        <r>
          <rPr>
            <sz val="9"/>
            <color indexed="81"/>
            <rFont val="Tahoma"/>
            <family val="2"/>
          </rPr>
          <t xml:space="preserve">
CLs hardcoded in formula for Lombard, Greenwich (110) &amp; Mission (139)</t>
        </r>
      </text>
    </comment>
    <comment ref="C53" authorId="1" shapeId="0" xr:uid="{868D9582-641D-4B5C-B4CA-A8893C995F5E}">
      <text>
        <r>
          <rPr>
            <b/>
            <sz val="9"/>
            <color indexed="81"/>
            <rFont val="Tahoma"/>
            <family val="2"/>
          </rPr>
          <t>SFMTA:</t>
        </r>
        <r>
          <rPr>
            <sz val="9"/>
            <color indexed="81"/>
            <rFont val="Tahoma"/>
            <family val="2"/>
          </rPr>
          <t xml:space="preserve">
CLs hardcoded in formula for Lombard, Greenwich (110)</t>
        </r>
      </text>
    </comment>
    <comment ref="C58" authorId="1" shapeId="0" xr:uid="{447F69D8-4B7B-4D01-8CC9-DD5583A29438}">
      <text>
        <r>
          <rPr>
            <b/>
            <sz val="9"/>
            <color indexed="81"/>
            <rFont val="Tahoma"/>
            <family val="2"/>
          </rPr>
          <t>Young, Tony:</t>
        </r>
        <r>
          <rPr>
            <sz val="9"/>
            <color indexed="81"/>
            <rFont val="Tahoma"/>
            <family val="2"/>
          </rPr>
          <t xml:space="preserve">
CLs hardcoded in formula for Lombard, Greenwich (110) &amp; Mission (139)</t>
        </r>
      </text>
    </comment>
    <comment ref="C59" authorId="1" shapeId="0" xr:uid="{276AD324-BFDA-4F5C-BF41-1C3210F52C60}">
      <text>
        <r>
          <rPr>
            <b/>
            <sz val="9"/>
            <color indexed="81"/>
            <rFont val="Tahoma"/>
            <family val="2"/>
          </rPr>
          <t>Young, Tony:</t>
        </r>
        <r>
          <rPr>
            <sz val="9"/>
            <color indexed="81"/>
            <rFont val="Tahoma"/>
            <family val="2"/>
          </rPr>
          <t xml:space="preserve">
CLs hardcoded in formula for Lombard, Greenwich (110) &amp; Mission (139)</t>
        </r>
      </text>
    </comment>
    <comment ref="C60" authorId="1" shapeId="0" xr:uid="{C268DEA6-5ABA-4143-A009-EC7E030184F2}">
      <text>
        <r>
          <rPr>
            <b/>
            <sz val="9"/>
            <color indexed="81"/>
            <rFont val="Tahoma"/>
            <family val="2"/>
          </rPr>
          <t>Young, Tony:</t>
        </r>
        <r>
          <rPr>
            <sz val="9"/>
            <color indexed="81"/>
            <rFont val="Tahoma"/>
            <family val="2"/>
          </rPr>
          <t xml:space="preserve">
CLs hardcoded in formula for Lombard, Greenwich (110) &amp; Mission (139)</t>
        </r>
      </text>
    </comment>
    <comment ref="C69" authorId="1" shapeId="0" xr:uid="{1B6CA37C-B5FA-4A1A-95A9-45AFDD059C95}">
      <text>
        <r>
          <rPr>
            <b/>
            <sz val="9"/>
            <color indexed="81"/>
            <rFont val="Tahoma"/>
            <family val="2"/>
          </rPr>
          <t>SFMTA:</t>
        </r>
        <r>
          <rPr>
            <sz val="9"/>
            <color indexed="81"/>
            <rFont val="Tahoma"/>
            <family val="2"/>
          </rPr>
          <t xml:space="preserve">
CLs hardcoded in formula for Lombard, Greenwich (110)</t>
        </r>
      </text>
    </comment>
    <comment ref="C74" authorId="1" shapeId="0" xr:uid="{610C24CA-1F17-4C98-A0A3-7C2C175A4767}">
      <text>
        <r>
          <rPr>
            <b/>
            <sz val="9"/>
            <color indexed="81"/>
            <rFont val="Tahoma"/>
            <family val="2"/>
          </rPr>
          <t>Young, Tony:</t>
        </r>
        <r>
          <rPr>
            <sz val="9"/>
            <color indexed="81"/>
            <rFont val="Tahoma"/>
            <family val="2"/>
          </rPr>
          <t xml:space="preserve">
CLs hardcoded in formula for Lombard, Greenwich (110) &amp; Mission (139)</t>
        </r>
      </text>
    </comment>
    <comment ref="C75" authorId="1" shapeId="0" xr:uid="{02445647-E47E-47ED-BFDF-9E8F09F9E720}">
      <text>
        <r>
          <rPr>
            <b/>
            <sz val="9"/>
            <color indexed="81"/>
            <rFont val="Tahoma"/>
            <family val="2"/>
          </rPr>
          <t>Young, Tony:</t>
        </r>
        <r>
          <rPr>
            <sz val="9"/>
            <color indexed="81"/>
            <rFont val="Tahoma"/>
            <family val="2"/>
          </rPr>
          <t xml:space="preserve">
CLs hardcoded in formula for Lombard, Greenwich (110) &amp; Mission (139)</t>
        </r>
      </text>
    </comment>
    <comment ref="C76" authorId="1" shapeId="0" xr:uid="{EC4CBB38-B520-4FE6-985D-0C0C954A0E1A}">
      <text>
        <r>
          <rPr>
            <b/>
            <sz val="9"/>
            <color indexed="81"/>
            <rFont val="Tahoma"/>
            <family val="2"/>
          </rPr>
          <t>Young, Tony:</t>
        </r>
        <r>
          <rPr>
            <sz val="9"/>
            <color indexed="81"/>
            <rFont val="Tahoma"/>
            <family val="2"/>
          </rPr>
          <t xml:space="preserve">
CLs hardcoded in formula for Lombard, Greenwich (110) &amp; Mission (139)</t>
        </r>
      </text>
    </comment>
  </commentList>
</comments>
</file>

<file path=xl/sharedStrings.xml><?xml version="1.0" encoding="utf-8"?>
<sst xmlns="http://schemas.openxmlformats.org/spreadsheetml/2006/main" count="716" uniqueCount="128">
  <si>
    <t>Offsets Analysis - Van Ness BRT</t>
  </si>
  <si>
    <t>Inputs</t>
  </si>
  <si>
    <t>Cycle Length</t>
  </si>
  <si>
    <t>Dial</t>
  </si>
  <si>
    <t xml:space="preserve">Current Offsets </t>
  </si>
  <si>
    <t>Market</t>
  </si>
  <si>
    <t>Fell</t>
  </si>
  <si>
    <t>Hayes</t>
  </si>
  <si>
    <t>Grove</t>
  </si>
  <si>
    <t>McAllister</t>
  </si>
  <si>
    <t>Golden Gate</t>
  </si>
  <si>
    <t>Turk</t>
  </si>
  <si>
    <t>Eddy</t>
  </si>
  <si>
    <t>Ellis</t>
  </si>
  <si>
    <t>O'Farrell</t>
  </si>
  <si>
    <t>Geary</t>
  </si>
  <si>
    <t>Post</t>
  </si>
  <si>
    <t>Sutter</t>
  </si>
  <si>
    <t>Bush</t>
  </si>
  <si>
    <t>Pine</t>
  </si>
  <si>
    <t>California</t>
  </si>
  <si>
    <t>Sacramento</t>
  </si>
  <si>
    <t>Clay</t>
  </si>
  <si>
    <t>Washington</t>
  </si>
  <si>
    <t>Jackson</t>
  </si>
  <si>
    <t>Pacific</t>
  </si>
  <si>
    <t>Broadway</t>
  </si>
  <si>
    <t>Vallejo</t>
  </si>
  <si>
    <t>CL60</t>
  </si>
  <si>
    <t>CL90</t>
  </si>
  <si>
    <t>TRANSIT INPUTS</t>
  </si>
  <si>
    <t>Start of NB transit phase in cycle</t>
  </si>
  <si>
    <t>NB Transit Green Phase Length</t>
  </si>
  <si>
    <t>Start of SB transit phase in cycle</t>
  </si>
  <si>
    <t>SB Transit Green Phase Length</t>
  </si>
  <si>
    <r>
      <t>Transit Target Travel Times</t>
    </r>
    <r>
      <rPr>
        <b/>
        <vertAlign val="superscript"/>
        <sz val="14"/>
        <color theme="1"/>
        <rFont val="Calibri"/>
        <family val="2"/>
        <scheme val="minor"/>
      </rPr>
      <t>1</t>
    </r>
  </si>
  <si>
    <t>13 SB →</t>
  </si>
  <si>
    <t>→</t>
  </si>
  <si>
    <t>13 NB ←</t>
  </si>
  <si>
    <t>←</t>
  </si>
  <si>
    <t>VEHICLE INPUTS</t>
  </si>
  <si>
    <t>Start of NB phase in cycle</t>
  </si>
  <si>
    <t>NB Green Phase Length</t>
  </si>
  <si>
    <t>Start of SB phase in cycle</t>
  </si>
  <si>
    <t>SB Green Phase Length</t>
  </si>
  <si>
    <r>
      <t>Vehicle Target Travel Times</t>
    </r>
    <r>
      <rPr>
        <b/>
        <vertAlign val="superscript"/>
        <sz val="14"/>
        <color theme="1"/>
        <rFont val="Calibri"/>
        <family val="2"/>
        <scheme val="minor"/>
      </rPr>
      <t>2</t>
    </r>
  </si>
  <si>
    <t>6 SB →</t>
  </si>
  <si>
    <t>2 NB ←</t>
  </si>
  <si>
    <r>
      <t>Distances between intersections (feet)</t>
    </r>
    <r>
      <rPr>
        <b/>
        <vertAlign val="superscript"/>
        <sz val="14"/>
        <color theme="1"/>
        <rFont val="Calibri"/>
        <family val="2"/>
        <scheme val="minor"/>
      </rPr>
      <t>3</t>
    </r>
  </si>
  <si>
    <r>
      <rPr>
        <vertAlign val="superscript"/>
        <sz val="11"/>
        <color theme="1"/>
        <rFont val="Calibri"/>
        <family val="2"/>
        <scheme val="minor"/>
      </rPr>
      <t>1</t>
    </r>
    <r>
      <rPr>
        <sz val="11"/>
        <color theme="1"/>
        <rFont val="Calibri"/>
        <family val="2"/>
        <scheme val="minor"/>
      </rPr>
      <t>Transit dwell time - Dwell times are from the SFMTA TranStat Transit Dwell Time dashboard during the period of 1/1/19 thru 12/31/19 for the 47 &amp; 49 bus lines.</t>
    </r>
  </si>
  <si>
    <r>
      <rPr>
        <vertAlign val="superscript"/>
        <sz val="11"/>
        <color theme="1"/>
        <rFont val="Calibri"/>
        <family val="2"/>
        <scheme val="minor"/>
      </rPr>
      <t>2</t>
    </r>
    <r>
      <rPr>
        <b/>
        <sz val="11"/>
        <color theme="1"/>
        <rFont val="Calibri"/>
        <family val="2"/>
        <scheme val="minor"/>
      </rPr>
      <t xml:space="preserve">Note: </t>
    </r>
    <r>
      <rPr>
        <sz val="11"/>
        <color theme="1"/>
        <rFont val="Calibri"/>
        <family val="2"/>
        <scheme val="minor"/>
      </rPr>
      <t>Vehicle travel times assume travel speed of 30 mph.</t>
    </r>
  </si>
  <si>
    <r>
      <rPr>
        <vertAlign val="superscript"/>
        <sz val="11"/>
        <color theme="1"/>
        <rFont val="Calibri"/>
        <family val="2"/>
        <scheme val="minor"/>
      </rPr>
      <t>3</t>
    </r>
    <r>
      <rPr>
        <b/>
        <sz val="11"/>
        <color theme="1"/>
        <rFont val="Calibri"/>
        <family val="2"/>
        <scheme val="minor"/>
      </rPr>
      <t xml:space="preserve">Note: </t>
    </r>
    <r>
      <rPr>
        <sz val="11"/>
        <color theme="1"/>
        <rFont val="Calibri"/>
        <family val="2"/>
        <scheme val="minor"/>
      </rPr>
      <t>Distances approximately measured from limit line to limit line using Van Ness Final Traffic Striping Plan (T:\T_E_FILES\SFgo\Projects\Van Ness BRT\Signal Timing\TSP\Van Ness Block Distances TSP.pdf).</t>
    </r>
  </si>
  <si>
    <t>Balanced</t>
  </si>
  <si>
    <t xml:space="preserve">Offsets </t>
  </si>
  <si>
    <t>Header Color Legend</t>
  </si>
  <si>
    <t xml:space="preserve">Sum </t>
  </si>
  <si>
    <t>Optimize by changing these values</t>
  </si>
  <si>
    <t>transit</t>
  </si>
  <si>
    <t>Proposed</t>
  </si>
  <si>
    <t>Calculations</t>
  </si>
  <si>
    <t>vehicles</t>
  </si>
  <si>
    <t>Current</t>
  </si>
  <si>
    <t>Initial input of values</t>
  </si>
  <si>
    <t>total</t>
  </si>
  <si>
    <t>Transit - NB</t>
  </si>
  <si>
    <t>Delays - NB, Transit</t>
  </si>
  <si>
    <t>Delay Type</t>
  </si>
  <si>
    <t>Value</t>
  </si>
  <si>
    <t>Weight</t>
  </si>
  <si>
    <t>(+) Green Elapsed / (-) Time to Green</t>
  </si>
  <si>
    <t>Stopped (arrive on red + startup)</t>
  </si>
  <si>
    <t>Remaining Green</t>
  </si>
  <si>
    <t>Slow down (arrive early on green)</t>
  </si>
  <si>
    <t>Insufficient green penalty</t>
  </si>
  <si>
    <t>Weighted Delay</t>
  </si>
  <si>
    <t>c</t>
  </si>
  <si>
    <t>Travel Time</t>
  </si>
  <si>
    <t>Arrival</t>
  </si>
  <si>
    <t>Arrival Signal Cycle #</t>
  </si>
  <si>
    <t>Next Green Cycle</t>
  </si>
  <si>
    <t>Beginning of Green</t>
  </si>
  <si>
    <t>End of Green</t>
  </si>
  <si>
    <t>Departure</t>
  </si>
  <si>
    <t>Location (feet)</t>
  </si>
  <si>
    <t>Transit - SB</t>
  </si>
  <si>
    <t>Delays - SB, Transit</t>
  </si>
  <si>
    <t>Ranges for conditional formatting - Transit</t>
  </si>
  <si>
    <t>Ideal</t>
  </si>
  <si>
    <t>Acceptable</t>
  </si>
  <si>
    <t>&gt; 20</t>
  </si>
  <si>
    <t>Unfavorable</t>
  </si>
  <si>
    <t>&lt; -5</t>
  </si>
  <si>
    <t>Vehicles - NB</t>
  </si>
  <si>
    <t>Delays - NB, Vehicles</t>
  </si>
  <si>
    <t>Stopped (arrive on red)</t>
  </si>
  <si>
    <t>Arriving on yellow penalty</t>
  </si>
  <si>
    <t>Time since red started</t>
  </si>
  <si>
    <t>Vehicles - SB</t>
  </si>
  <si>
    <t>Delays - SB, Vehicles</t>
  </si>
  <si>
    <t>Ranges for conditional formatting - Vehicles</t>
  </si>
  <si>
    <t>&gt; 15</t>
  </si>
  <si>
    <t>&lt; -10</t>
  </si>
  <si>
    <t>Data Used for Calculations (Pulled from "Inputs" sheet)</t>
  </si>
  <si>
    <t>DIAL:</t>
  </si>
  <si>
    <t>Offset Values</t>
  </si>
  <si>
    <t>Current Offsets</t>
  </si>
  <si>
    <t>Transit Inputs</t>
  </si>
  <si>
    <t>Start of NB Transit Phase</t>
  </si>
  <si>
    <t>Start of SB Transit Phase</t>
  </si>
  <si>
    <t>Transit Target Times (SB)</t>
  </si>
  <si>
    <t>Transit Target Times (NB)</t>
  </si>
  <si>
    <t>Vehicle Inputs</t>
  </si>
  <si>
    <t>Start of NB Phase in cycle</t>
  </si>
  <si>
    <t>NB Green phase length</t>
  </si>
  <si>
    <t>SB Green phase length</t>
  </si>
  <si>
    <t>Vehicle target travel times - 6 SB</t>
  </si>
  <si>
    <t>Vehicle target travel times - 2 NB</t>
  </si>
  <si>
    <t>Distances (feet)</t>
  </si>
  <si>
    <t>Prioritize SB</t>
  </si>
  <si>
    <t>Prioritize NB</t>
  </si>
  <si>
    <t>Use this page as scratch paper</t>
  </si>
  <si>
    <t>Offsets (Current)</t>
  </si>
  <si>
    <t>Dial 1</t>
  </si>
  <si>
    <t>Dial 2</t>
  </si>
  <si>
    <t>Dial 3</t>
  </si>
  <si>
    <t>Dial 4</t>
  </si>
  <si>
    <t>Offsets (PROPOSED SCRATCH PAPER)</t>
  </si>
  <si>
    <t>DISCLAIMER: The information provided in the Excel spreadsheet by the San Francisco Municipal Transportation Agency (SFMTA) is for general informational purposes only.  All information on the Excel spreadsheet is provided in good faith, however we make no representation of any kind, express or implied, regarding the accuracy, adequacy, validity, reliability, availability or completeness of any information on the Excel spreadsheet.  The SFMTA assumes no liability for the contents of the Excel spreadsheet or use thereof.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</si>
</sst>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4" x14ac:knownFonts="1">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sz val="20"/>
      <color theme="0"/>
      <name val="Calibri"/>
      <family val="2"/>
      <scheme val="minor"/>
    </font>
    <font>
      <sz val="9"/>
      <color indexed="81"/>
      <name val="Tahoma"/>
      <family val="2"/>
    </font>
    <font>
      <b/>
      <sz val="9"/>
      <color indexed="81"/>
      <name val="Tahoma"/>
      <family val="2"/>
    </font>
    <font>
      <b/>
      <sz val="11"/>
      <color theme="0" tint="-0.34998626667073579"/>
      <name val="Calibri"/>
      <family val="2"/>
      <scheme val="minor"/>
    </font>
    <font>
      <sz val="11"/>
      <color theme="0" tint="-0.34998626667073579"/>
      <name val="Calibri"/>
      <family val="2"/>
    </font>
    <font>
      <sz val="11"/>
      <color theme="0" tint="-0.34998626667073579"/>
      <name val="Calibri"/>
      <family val="2"/>
      <scheme val="minor"/>
    </font>
    <font>
      <b/>
      <sz val="12"/>
      <color theme="1"/>
      <name val="Calibri"/>
      <family val="2"/>
      <scheme val="minor"/>
    </font>
    <font>
      <sz val="8"/>
      <color theme="1"/>
      <name val="Calibri"/>
      <family val="2"/>
      <scheme val="minor"/>
    </font>
    <font>
      <sz val="14"/>
      <color theme="1"/>
      <name val="Calibri"/>
      <family val="2"/>
      <scheme val="minor"/>
    </font>
    <font>
      <b/>
      <sz val="16"/>
      <color theme="1"/>
      <name val="Calibri"/>
      <family val="2"/>
      <scheme val="minor"/>
    </font>
    <font>
      <b/>
      <sz val="11"/>
      <color theme="0" tint="-0.249977111117893"/>
      <name val="Calibri"/>
      <family val="2"/>
      <scheme val="minor"/>
    </font>
    <font>
      <sz val="11"/>
      <color theme="0" tint="-0.249977111117893"/>
      <name val="Calibri"/>
      <family val="2"/>
    </font>
    <font>
      <sz val="11"/>
      <color theme="0" tint="-0.249977111117893"/>
      <name val="Calibri"/>
      <family val="2"/>
      <scheme val="minor"/>
    </font>
    <font>
      <sz val="11"/>
      <color theme="1" tint="0.499984740745262"/>
      <name val="Calibri"/>
      <family val="2"/>
      <scheme val="minor"/>
    </font>
    <font>
      <sz val="11"/>
      <color theme="1" tint="0.499984740745262"/>
      <name val="Calibri"/>
      <family val="2"/>
    </font>
    <font>
      <b/>
      <vertAlign val="superscript"/>
      <sz val="14"/>
      <color theme="1"/>
      <name val="Calibri"/>
      <family val="2"/>
      <scheme val="minor"/>
    </font>
    <font>
      <vertAlign val="superscript"/>
      <sz val="11"/>
      <color theme="1"/>
      <name val="Calibri"/>
      <family val="2"/>
      <scheme val="minor"/>
    </font>
    <font>
      <b/>
      <sz val="11"/>
      <name val="Calibri"/>
      <family val="2"/>
      <scheme val="minor"/>
    </font>
    <font>
      <sz val="11"/>
      <name val="Calibri"/>
      <family val="2"/>
    </font>
    <font>
      <sz val="11"/>
      <color rgb="FFFF0000"/>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7C80"/>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rgb="FFFFC000"/>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s>
  <cellStyleXfs count="1">
    <xf numFmtId="0" fontId="0" fillId="0" borderId="0"/>
  </cellStyleXfs>
  <cellXfs count="85">
    <xf numFmtId="0" fontId="0" fillId="0" borderId="0" xfId="0"/>
    <xf numFmtId="0" fontId="2" fillId="0" borderId="1" xfId="0" applyFont="1" applyBorder="1" applyAlignment="1">
      <alignment horizontal="center"/>
    </xf>
    <xf numFmtId="0" fontId="1" fillId="0" borderId="1" xfId="0" applyFont="1" applyBorder="1" applyAlignment="1">
      <alignment horizontal="center"/>
    </xf>
    <xf numFmtId="0" fontId="1" fillId="3" borderId="1" xfId="0" applyFont="1" applyFill="1" applyBorder="1" applyAlignment="1">
      <alignment horizontal="center"/>
    </xf>
    <xf numFmtId="0" fontId="0" fillId="3" borderId="1" xfId="0" applyFill="1" applyBorder="1"/>
    <xf numFmtId="0" fontId="0" fillId="0" borderId="1" xfId="0" applyBorder="1" applyAlignment="1">
      <alignment horizontal="center"/>
    </xf>
    <xf numFmtId="0" fontId="0" fillId="0" borderId="0" xfId="0" applyAlignment="1">
      <alignment horizontal="center"/>
    </xf>
    <xf numFmtId="0" fontId="0" fillId="4" borderId="1" xfId="0" applyFill="1" applyBorder="1" applyAlignment="1">
      <alignment horizontal="center"/>
    </xf>
    <xf numFmtId="0" fontId="4" fillId="5" borderId="0" xfId="0" applyFont="1" applyFill="1"/>
    <xf numFmtId="0" fontId="3" fillId="6" borderId="0" xfId="0" applyFont="1" applyFill="1"/>
    <xf numFmtId="0" fontId="0" fillId="0" borderId="0" xfId="0" applyAlignment="1">
      <alignment horizontal="right"/>
    </xf>
    <xf numFmtId="0" fontId="1" fillId="0" borderId="8" xfId="0" applyFont="1" applyBorder="1" applyAlignment="1">
      <alignment horizontal="center"/>
    </xf>
    <xf numFmtId="0" fontId="0" fillId="0" borderId="9" xfId="0"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0" fontId="8" fillId="3" borderId="1" xfId="0" applyFont="1" applyFill="1" applyBorder="1" applyAlignment="1">
      <alignment horizontal="center"/>
    </xf>
    <xf numFmtId="0" fontId="1" fillId="0" borderId="5" xfId="0" applyFont="1" applyBorder="1" applyAlignment="1">
      <alignment horizontal="center"/>
    </xf>
    <xf numFmtId="0" fontId="1" fillId="3" borderId="5" xfId="0" applyFont="1" applyFill="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 xfId="0" applyFont="1" applyBorder="1"/>
    <xf numFmtId="0" fontId="0" fillId="0" borderId="1" xfId="0" applyBorder="1"/>
    <xf numFmtId="0" fontId="3" fillId="2" borderId="1" xfId="0" applyFont="1" applyFill="1" applyBorder="1" applyAlignment="1">
      <alignment horizontal="left"/>
    </xf>
    <xf numFmtId="0" fontId="3" fillId="8" borderId="1" xfId="0" applyFont="1" applyFill="1" applyBorder="1" applyAlignment="1">
      <alignment horizontal="left"/>
    </xf>
    <xf numFmtId="0" fontId="11" fillId="0" borderId="0" xfId="0" applyFont="1"/>
    <xf numFmtId="0" fontId="1" fillId="0" borderId="0" xfId="0" applyFont="1" applyAlignment="1">
      <alignment horizontal="center"/>
    </xf>
    <xf numFmtId="0" fontId="2" fillId="0" borderId="0" xfId="0" applyFont="1" applyAlignment="1">
      <alignment horizontal="center"/>
    </xf>
    <xf numFmtId="0" fontId="11" fillId="3" borderId="0" xfId="0" applyFont="1" applyFill="1"/>
    <xf numFmtId="0" fontId="0" fillId="3" borderId="0" xfId="0" applyFill="1"/>
    <xf numFmtId="0" fontId="1" fillId="0" borderId="17" xfId="0" applyFont="1" applyBorder="1" applyAlignment="1">
      <alignment horizontal="center"/>
    </xf>
    <xf numFmtId="0" fontId="2" fillId="0" borderId="18" xfId="0" applyFont="1" applyBorder="1" applyAlignment="1">
      <alignment horizontal="center"/>
    </xf>
    <xf numFmtId="0" fontId="0" fillId="3" borderId="18" xfId="0" applyFill="1" applyBorder="1"/>
    <xf numFmtId="0" fontId="14" fillId="0" borderId="16" xfId="0" applyFont="1" applyBorder="1" applyAlignment="1">
      <alignment horizontal="center"/>
    </xf>
    <xf numFmtId="0" fontId="15" fillId="0" borderId="16" xfId="0" applyFont="1" applyBorder="1" applyAlignment="1">
      <alignment horizontal="center"/>
    </xf>
    <xf numFmtId="0" fontId="16" fillId="3" borderId="16" xfId="0" applyFont="1" applyFill="1" applyBorder="1"/>
    <xf numFmtId="0" fontId="13" fillId="0" borderId="2" xfId="0" applyFont="1" applyBorder="1" applyAlignment="1">
      <alignment horizontal="center"/>
    </xf>
    <xf numFmtId="0" fontId="12" fillId="9" borderId="19" xfId="0" applyFont="1" applyFill="1" applyBorder="1" applyAlignment="1">
      <alignment horizontal="center"/>
    </xf>
    <xf numFmtId="0" fontId="1" fillId="0" borderId="0" xfId="0" applyFont="1"/>
    <xf numFmtId="0" fontId="10" fillId="0" borderId="20" xfId="0" applyFont="1" applyBorder="1" applyAlignment="1">
      <alignment horizontal="left" vertical="center"/>
    </xf>
    <xf numFmtId="0" fontId="0" fillId="7" borderId="21" xfId="0" applyFill="1" applyBorder="1"/>
    <xf numFmtId="0" fontId="0" fillId="2" borderId="22" xfId="0" applyFill="1" applyBorder="1"/>
    <xf numFmtId="0" fontId="0" fillId="8" borderId="23" xfId="0" applyFill="1" applyBorder="1"/>
    <xf numFmtId="0" fontId="0" fillId="10" borderId="1" xfId="0" applyFill="1" applyBorder="1" applyAlignment="1">
      <alignment horizontal="center"/>
    </xf>
    <xf numFmtId="0" fontId="0" fillId="6" borderId="1" xfId="0" applyFill="1" applyBorder="1" applyAlignment="1">
      <alignment horizontal="center"/>
    </xf>
    <xf numFmtId="0" fontId="16" fillId="3" borderId="1" xfId="0" applyFont="1" applyFill="1" applyBorder="1" applyAlignment="1">
      <alignment horizontal="center"/>
    </xf>
    <xf numFmtId="0" fontId="0" fillId="3" borderId="1" xfId="0" applyFill="1" applyBorder="1" applyAlignment="1">
      <alignment horizontal="center"/>
    </xf>
    <xf numFmtId="0" fontId="0" fillId="0" borderId="5" xfId="0" applyBorder="1" applyAlignment="1">
      <alignment horizontal="center"/>
    </xf>
    <xf numFmtId="0" fontId="2" fillId="0" borderId="5" xfId="0"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17" fillId="0" borderId="24" xfId="0" applyFont="1" applyBorder="1" applyAlignment="1">
      <alignment horizontal="center"/>
    </xf>
    <xf numFmtId="0" fontId="18" fillId="0" borderId="24" xfId="0" applyFont="1" applyBorder="1" applyAlignment="1">
      <alignment horizontal="center"/>
    </xf>
    <xf numFmtId="0" fontId="3" fillId="8" borderId="1" xfId="0" applyFont="1" applyFill="1" applyBorder="1"/>
    <xf numFmtId="1" fontId="0" fillId="0" borderId="1" xfId="0" applyNumberFormat="1" applyBorder="1" applyAlignment="1">
      <alignment horizontal="center"/>
    </xf>
    <xf numFmtId="1" fontId="0" fillId="0" borderId="9" xfId="0" applyNumberFormat="1" applyBorder="1" applyAlignment="1">
      <alignment horizontal="center"/>
    </xf>
    <xf numFmtId="0" fontId="3" fillId="2" borderId="10" xfId="0" applyFont="1" applyFill="1" applyBorder="1"/>
    <xf numFmtId="0" fontId="3" fillId="2" borderId="11" xfId="0" applyFont="1" applyFill="1" applyBorder="1"/>
    <xf numFmtId="0" fontId="3" fillId="2" borderId="6" xfId="0" applyFont="1" applyFill="1" applyBorder="1"/>
    <xf numFmtId="0" fontId="3" fillId="2" borderId="25" xfId="0" applyFont="1" applyFill="1" applyBorder="1"/>
    <xf numFmtId="0" fontId="3" fillId="2" borderId="7" xfId="0" applyFont="1" applyFill="1" applyBorder="1"/>
    <xf numFmtId="0" fontId="3" fillId="7" borderId="2" xfId="0" applyFont="1" applyFill="1" applyBorder="1"/>
    <xf numFmtId="0" fontId="3" fillId="7" borderId="3" xfId="0" applyFont="1" applyFill="1" applyBorder="1"/>
    <xf numFmtId="0" fontId="21" fillId="0" borderId="1" xfId="0" applyFont="1" applyBorder="1" applyAlignment="1">
      <alignment horizontal="center"/>
    </xf>
    <xf numFmtId="0" fontId="21" fillId="3" borderId="1" xfId="0" applyFont="1" applyFill="1" applyBorder="1" applyAlignment="1">
      <alignment horizontal="center"/>
    </xf>
    <xf numFmtId="0" fontId="22" fillId="0" borderId="1" xfId="0" applyFont="1" applyBorder="1" applyAlignment="1">
      <alignment horizontal="center"/>
    </xf>
    <xf numFmtId="1" fontId="0" fillId="3" borderId="1" xfId="0" applyNumberFormat="1"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23" fillId="0" borderId="0" xfId="0" applyFont="1"/>
    <xf numFmtId="164" fontId="0" fillId="0" borderId="9" xfId="0" applyNumberFormat="1" applyBorder="1" applyAlignment="1">
      <alignment horizontal="center"/>
    </xf>
    <xf numFmtId="0" fontId="1" fillId="0" borderId="0" xfId="0" applyFont="1" applyAlignment="1">
      <alignment wrapText="1"/>
    </xf>
    <xf numFmtId="0" fontId="0" fillId="0" borderId="0" xfId="0" applyAlignment="1">
      <alignment horizontal="left" vertical="top"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9" borderId="14" xfId="0" applyFont="1" applyFill="1" applyBorder="1" applyAlignment="1">
      <alignment horizontal="center"/>
    </xf>
    <xf numFmtId="0" fontId="3" fillId="9" borderId="15" xfId="0" applyFont="1" applyFill="1" applyBorder="1" applyAlignment="1">
      <alignment horizontal="center"/>
    </xf>
    <xf numFmtId="0" fontId="3" fillId="8" borderId="2" xfId="0" applyFont="1" applyFill="1" applyBorder="1" applyAlignment="1">
      <alignment horizontal="left"/>
    </xf>
    <xf numFmtId="0" fontId="3" fillId="8" borderId="3" xfId="0" applyFont="1" applyFill="1" applyBorder="1" applyAlignment="1">
      <alignment horizontal="left"/>
    </xf>
    <xf numFmtId="0" fontId="3" fillId="8" borderId="4" xfId="0" applyFont="1" applyFill="1" applyBorder="1" applyAlignment="1">
      <alignment horizontal="center"/>
    </xf>
    <xf numFmtId="0" fontId="3" fillId="2" borderId="14" xfId="0" applyFont="1" applyFill="1" applyBorder="1" applyAlignment="1">
      <alignment horizontal="left"/>
    </xf>
    <xf numFmtId="0" fontId="3" fillId="2" borderId="15"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cellXfs>
  <cellStyles count="1">
    <cellStyle name="Normal" xfId="0" builtinId="0"/>
  </cellStyles>
  <dxfs count="54">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theme="9" tint="-0.24994659260841701"/>
        </patternFill>
      </fill>
    </dxf>
  </dxfs>
  <tableStyles count="0" defaultTableStyle="TableStyleMedium2" defaultPivotStyle="PivotStyleLight16"/>
  <colors>
    <mruColors>
      <color rgb="FFFF5050"/>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52</xdr:col>
      <xdr:colOff>0</xdr:colOff>
      <xdr:row>0</xdr:row>
      <xdr:rowOff>152400</xdr:rowOff>
    </xdr:from>
    <xdr:to>
      <xdr:col>52</xdr:col>
      <xdr:colOff>0</xdr:colOff>
      <xdr:row>2</xdr:row>
      <xdr:rowOff>123825</xdr:rowOff>
    </xdr:to>
    <xdr:sp macro="[0]!Hide_Calcs" textlink="">
      <xdr:nvSpPr>
        <xdr:cNvPr id="2" name="TextBox 1">
          <a:extLst>
            <a:ext uri="{FF2B5EF4-FFF2-40B4-BE49-F238E27FC236}">
              <a16:creationId xmlns:a16="http://schemas.microsoft.com/office/drawing/2014/main" id="{460A316D-BFBA-4B43-8A5A-E70C766ED82D}"/>
            </a:ext>
          </a:extLst>
        </xdr:cNvPr>
        <xdr:cNvSpPr txBox="1"/>
      </xdr:nvSpPr>
      <xdr:spPr>
        <a:xfrm>
          <a:off x="50958750" y="152400"/>
          <a:ext cx="1276350" cy="485775"/>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en-US" sz="1200"/>
            <a:t>Hide Calculations</a:t>
          </a:r>
        </a:p>
      </xdr:txBody>
    </xdr:sp>
    <xdr:clientData/>
  </xdr:twoCellAnchor>
  <xdr:twoCellAnchor>
    <xdr:from>
      <xdr:col>52</xdr:col>
      <xdr:colOff>0</xdr:colOff>
      <xdr:row>0</xdr:row>
      <xdr:rowOff>152400</xdr:rowOff>
    </xdr:from>
    <xdr:to>
      <xdr:col>52</xdr:col>
      <xdr:colOff>0</xdr:colOff>
      <xdr:row>2</xdr:row>
      <xdr:rowOff>123825</xdr:rowOff>
    </xdr:to>
    <xdr:sp macro="[0]!Show_All" textlink="">
      <xdr:nvSpPr>
        <xdr:cNvPr id="3" name="TextBox 2">
          <a:extLst>
            <a:ext uri="{FF2B5EF4-FFF2-40B4-BE49-F238E27FC236}">
              <a16:creationId xmlns:a16="http://schemas.microsoft.com/office/drawing/2014/main" id="{57E0BF74-7E7E-4250-85B7-F5ED03EACF39}"/>
            </a:ext>
          </a:extLst>
        </xdr:cNvPr>
        <xdr:cNvSpPr txBox="1"/>
      </xdr:nvSpPr>
      <xdr:spPr>
        <a:xfrm>
          <a:off x="52349401" y="152400"/>
          <a:ext cx="1457324" cy="48577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n-US" sz="1200"/>
            <a:t>Show Calculations</a:t>
          </a:r>
        </a:p>
      </xdr:txBody>
    </xdr:sp>
    <xdr:clientData/>
  </xdr:twoCellAnchor>
  <xdr:twoCellAnchor>
    <xdr:from>
      <xdr:col>52</xdr:col>
      <xdr:colOff>0</xdr:colOff>
      <xdr:row>0</xdr:row>
      <xdr:rowOff>152400</xdr:rowOff>
    </xdr:from>
    <xdr:to>
      <xdr:col>52</xdr:col>
      <xdr:colOff>0</xdr:colOff>
      <xdr:row>2</xdr:row>
      <xdr:rowOff>123825</xdr:rowOff>
    </xdr:to>
    <xdr:sp macro="[0]!Hide_Calcs" textlink="">
      <xdr:nvSpPr>
        <xdr:cNvPr id="4" name="TextBox 3">
          <a:extLst>
            <a:ext uri="{FF2B5EF4-FFF2-40B4-BE49-F238E27FC236}">
              <a16:creationId xmlns:a16="http://schemas.microsoft.com/office/drawing/2014/main" id="{266A5F65-4E74-44B7-888A-A509551B699E}"/>
            </a:ext>
          </a:extLst>
        </xdr:cNvPr>
        <xdr:cNvSpPr txBox="1"/>
      </xdr:nvSpPr>
      <xdr:spPr>
        <a:xfrm>
          <a:off x="52073175" y="152400"/>
          <a:ext cx="1276350" cy="495300"/>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en-US" sz="1200"/>
            <a:t>Hide Calculations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0</xdr:colOff>
      <xdr:row>0</xdr:row>
      <xdr:rowOff>152400</xdr:rowOff>
    </xdr:from>
    <xdr:to>
      <xdr:col>52</xdr:col>
      <xdr:colOff>0</xdr:colOff>
      <xdr:row>2</xdr:row>
      <xdr:rowOff>123825</xdr:rowOff>
    </xdr:to>
    <xdr:sp macro="[0]!Hide_Calcs" textlink="">
      <xdr:nvSpPr>
        <xdr:cNvPr id="2" name="TextBox 1">
          <a:extLst>
            <a:ext uri="{FF2B5EF4-FFF2-40B4-BE49-F238E27FC236}">
              <a16:creationId xmlns:a16="http://schemas.microsoft.com/office/drawing/2014/main" id="{AB4C1E39-0D59-4142-978F-26C328D00432}"/>
            </a:ext>
          </a:extLst>
        </xdr:cNvPr>
        <xdr:cNvSpPr txBox="1"/>
      </xdr:nvSpPr>
      <xdr:spPr>
        <a:xfrm>
          <a:off x="50021490" y="152400"/>
          <a:ext cx="1276350" cy="481965"/>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en-US" sz="1200"/>
            <a:t>Hide Calculations</a:t>
          </a:r>
        </a:p>
      </xdr:txBody>
    </xdr:sp>
    <xdr:clientData/>
  </xdr:twoCellAnchor>
  <xdr:twoCellAnchor>
    <xdr:from>
      <xdr:col>52</xdr:col>
      <xdr:colOff>0</xdr:colOff>
      <xdr:row>0</xdr:row>
      <xdr:rowOff>152400</xdr:rowOff>
    </xdr:from>
    <xdr:to>
      <xdr:col>52</xdr:col>
      <xdr:colOff>0</xdr:colOff>
      <xdr:row>2</xdr:row>
      <xdr:rowOff>123825</xdr:rowOff>
    </xdr:to>
    <xdr:sp macro="[0]!Show_All" textlink="">
      <xdr:nvSpPr>
        <xdr:cNvPr id="3" name="TextBox 2">
          <a:extLst>
            <a:ext uri="{FF2B5EF4-FFF2-40B4-BE49-F238E27FC236}">
              <a16:creationId xmlns:a16="http://schemas.microsoft.com/office/drawing/2014/main" id="{A18635C3-809B-498F-BCE9-31D73B230E4D}"/>
            </a:ext>
          </a:extLst>
        </xdr:cNvPr>
        <xdr:cNvSpPr txBox="1"/>
      </xdr:nvSpPr>
      <xdr:spPr>
        <a:xfrm>
          <a:off x="51412141" y="152400"/>
          <a:ext cx="1457324" cy="48196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n-US" sz="1200"/>
            <a:t>Show Calculations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0</xdr:colOff>
      <xdr:row>0</xdr:row>
      <xdr:rowOff>152400</xdr:rowOff>
    </xdr:from>
    <xdr:to>
      <xdr:col>51</xdr:col>
      <xdr:colOff>0</xdr:colOff>
      <xdr:row>2</xdr:row>
      <xdr:rowOff>123825</xdr:rowOff>
    </xdr:to>
    <xdr:sp macro="[0]!Hide_Calcs" textlink="">
      <xdr:nvSpPr>
        <xdr:cNvPr id="2" name="TextBox 1">
          <a:extLst>
            <a:ext uri="{FF2B5EF4-FFF2-40B4-BE49-F238E27FC236}">
              <a16:creationId xmlns:a16="http://schemas.microsoft.com/office/drawing/2014/main" id="{8FD805DF-E6F9-41F0-844F-EE287D0F8268}"/>
            </a:ext>
          </a:extLst>
        </xdr:cNvPr>
        <xdr:cNvSpPr txBox="1"/>
      </xdr:nvSpPr>
      <xdr:spPr>
        <a:xfrm>
          <a:off x="50958750" y="152400"/>
          <a:ext cx="1276350" cy="485775"/>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en-US" sz="1200"/>
            <a:t>Hide Calculations</a:t>
          </a:r>
        </a:p>
      </xdr:txBody>
    </xdr:sp>
    <xdr:clientData/>
  </xdr:twoCellAnchor>
  <xdr:twoCellAnchor>
    <xdr:from>
      <xdr:col>51</xdr:col>
      <xdr:colOff>0</xdr:colOff>
      <xdr:row>0</xdr:row>
      <xdr:rowOff>152400</xdr:rowOff>
    </xdr:from>
    <xdr:to>
      <xdr:col>51</xdr:col>
      <xdr:colOff>0</xdr:colOff>
      <xdr:row>2</xdr:row>
      <xdr:rowOff>123825</xdr:rowOff>
    </xdr:to>
    <xdr:sp macro="[0]!Show_All" textlink="">
      <xdr:nvSpPr>
        <xdr:cNvPr id="3" name="TextBox 2">
          <a:extLst>
            <a:ext uri="{FF2B5EF4-FFF2-40B4-BE49-F238E27FC236}">
              <a16:creationId xmlns:a16="http://schemas.microsoft.com/office/drawing/2014/main" id="{788E96EC-0978-4460-B035-667D51F1F29C}"/>
            </a:ext>
          </a:extLst>
        </xdr:cNvPr>
        <xdr:cNvSpPr txBox="1"/>
      </xdr:nvSpPr>
      <xdr:spPr>
        <a:xfrm>
          <a:off x="52349401" y="152400"/>
          <a:ext cx="1457324" cy="48577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n-US" sz="1200"/>
            <a:t>Show Calculations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1</xdr:row>
      <xdr:rowOff>47626</xdr:rowOff>
    </xdr:from>
    <xdr:to>
      <xdr:col>8</xdr:col>
      <xdr:colOff>114300</xdr:colOff>
      <xdr:row>27</xdr:row>
      <xdr:rowOff>28576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76225" y="238126"/>
          <a:ext cx="4714875" cy="493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t>Passive</a:t>
          </a:r>
          <a:r>
            <a:rPr lang="en-US" sz="1800" b="1" u="sng" baseline="0"/>
            <a:t> TSP Optimization Tool</a:t>
          </a:r>
        </a:p>
        <a:p>
          <a:endParaRPr lang="en-US" sz="1100" baseline="0"/>
        </a:p>
        <a:p>
          <a:r>
            <a:rPr lang="en-US" sz="1100" b="1" baseline="0"/>
            <a:t>Setting up the workbook:</a:t>
          </a:r>
        </a:p>
        <a:p>
          <a:r>
            <a:rPr lang="en-US" sz="1100" baseline="0"/>
            <a:t>1. Delete all dial sheets but "Dial 1"</a:t>
          </a:r>
        </a:p>
        <a:p>
          <a:r>
            <a:rPr lang="en-US" sz="1100" baseline="0"/>
            <a:t>2. Fill out "Inputs" sheet - if columns are to be added or removed for additional intersections, do so in the middle of the sheet. (leaving the first and last two columns there)</a:t>
          </a:r>
        </a:p>
        <a:p>
          <a:r>
            <a:rPr lang="en-US" sz="1100" baseline="0"/>
            <a:t>3. Update the "Dial 1" sheet by deleting columns and dragging formulas over. </a:t>
          </a:r>
        </a:p>
        <a:p>
          <a:r>
            <a:rPr lang="en-US" sz="1100" baseline="0">
              <a:solidFill>
                <a:schemeClr val="dk1"/>
              </a:solidFill>
              <a:effectLst/>
              <a:latin typeface="+mn-lt"/>
              <a:ea typeface="+mn-ea"/>
              <a:cs typeface="+mn-cs"/>
            </a:rPr>
            <a:t>	NB: drag formulas from left to right. Start on 2rd column</a:t>
          </a:r>
        </a:p>
        <a:p>
          <a:r>
            <a:rPr lang="en-US" sz="1100" baseline="0">
              <a:solidFill>
                <a:schemeClr val="dk1"/>
              </a:solidFill>
              <a:effectLst/>
              <a:latin typeface="+mn-lt"/>
              <a:ea typeface="+mn-ea"/>
              <a:cs typeface="+mn-cs"/>
            </a:rPr>
            <a:t>	SB: drag formulas from right to left. Strat on 2rd to last column. </a:t>
          </a:r>
        </a:p>
        <a:p>
          <a:r>
            <a:rPr lang="en-US" sz="1100" baseline="0">
              <a:solidFill>
                <a:schemeClr val="dk1"/>
              </a:solidFill>
              <a:effectLst/>
              <a:latin typeface="+mn-lt"/>
              <a:ea typeface="+mn-ea"/>
              <a:cs typeface="+mn-cs"/>
            </a:rPr>
            <a:t>		will need to add a 0 in the first distance cell</a:t>
          </a:r>
        </a:p>
        <a:p>
          <a:r>
            <a:rPr lang="en-US" sz="1100" baseline="0">
              <a:solidFill>
                <a:schemeClr val="dk1"/>
              </a:solidFill>
              <a:effectLst/>
              <a:latin typeface="+mn-lt"/>
              <a:ea typeface="+mn-ea"/>
              <a:cs typeface="+mn-cs"/>
            </a:rPr>
            <a:t>4. Perform a few spot checks to ensure that calculations are working and make sense</a:t>
          </a:r>
        </a:p>
        <a:p>
          <a:r>
            <a:rPr lang="en-US" sz="1100" baseline="0">
              <a:solidFill>
                <a:schemeClr val="dk1"/>
              </a:solidFill>
              <a:effectLst/>
              <a:latin typeface="+mn-lt"/>
              <a:ea typeface="+mn-ea"/>
              <a:cs typeface="+mn-cs"/>
            </a:rPr>
            <a:t>5. Duplicate the sheet for any other dials of interest</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Using the spreadsheet:</a:t>
          </a:r>
        </a:p>
        <a:p>
          <a:r>
            <a:rPr lang="en-US" sz="1100" baseline="0">
              <a:solidFill>
                <a:schemeClr val="dk1"/>
              </a:solidFill>
              <a:effectLst/>
              <a:latin typeface="+mn-lt"/>
              <a:ea typeface="+mn-ea"/>
              <a:cs typeface="+mn-cs"/>
            </a:rPr>
            <a:t>1. The only changes that should be made once the spreadsheet is set up is to row 7 - Proposed Offsets. Begin by updating these to optimize for a particular direction (i.e. adjust the offset values so that all "Green Elapsed" values for NB Transit equal 10)</a:t>
          </a:r>
        </a:p>
        <a:p>
          <a:r>
            <a:rPr lang="en-US" sz="1100" baseline="0">
              <a:solidFill>
                <a:schemeClr val="dk1"/>
              </a:solidFill>
              <a:effectLst/>
              <a:latin typeface="+mn-lt"/>
              <a:ea typeface="+mn-ea"/>
              <a:cs typeface="+mn-cs"/>
            </a:rPr>
            <a:t>2. Manually adjust to consider the other transit direction using judgement</a:t>
          </a:r>
        </a:p>
        <a:p>
          <a:r>
            <a:rPr lang="en-US" sz="1100" baseline="0">
              <a:solidFill>
                <a:schemeClr val="dk1"/>
              </a:solidFill>
              <a:effectLst/>
              <a:latin typeface="+mn-lt"/>
              <a:ea typeface="+mn-ea"/>
              <a:cs typeface="+mn-cs"/>
            </a:rPr>
            <a:t>3. Again, manually adjust to consider affects on vehicles. It is critical that platoons don't arrive on yellow. This would lead to drivers learning and speeding.</a:t>
          </a:r>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4B03-174D-41CB-A7A0-F2B3177ABEA4}">
  <dimension ref="A1"/>
  <sheetViews>
    <sheetView workbookViewId="0"/>
  </sheetViews>
  <sheetFormatPr defaultRowHeight="15" x14ac:dyDescent="0.25"/>
  <cols>
    <col min="1" max="1" width="173.85546875" customWidth="1"/>
  </cols>
  <sheetData>
    <row r="1" spans="1:1" ht="46.5" customHeight="1" x14ac:dyDescent="0.25">
      <c r="A1" s="71"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AY89"/>
  <sheetViews>
    <sheetView topLeftCell="AA1" zoomScale="85" zoomScaleNormal="85" workbookViewId="0">
      <selection activeCell="BM1" sqref="AY1:BM1048576"/>
    </sheetView>
  </sheetViews>
  <sheetFormatPr defaultRowHeight="15" x14ac:dyDescent="0.25"/>
  <cols>
    <col min="1" max="1" width="2.42578125" style="25" customWidth="1"/>
    <col min="2" max="2" width="4.42578125" customWidth="1"/>
    <col min="3" max="3" width="50" bestFit="1" customWidth="1"/>
    <col min="4" max="4" width="13.85546875" bestFit="1" customWidth="1"/>
    <col min="5" max="5" width="10.42578125" customWidth="1"/>
    <col min="6" max="6" width="5" bestFit="1" customWidth="1"/>
    <col min="7" max="7" width="9.42578125" bestFit="1" customWidth="1"/>
    <col min="8" max="8" width="5" bestFit="1" customWidth="1"/>
    <col min="9" max="9" width="9.42578125" bestFit="1" customWidth="1"/>
    <col min="10" max="10" width="5" bestFit="1" customWidth="1"/>
    <col min="11" max="11" width="10.85546875" bestFit="1" customWidth="1"/>
    <col min="12" max="12" width="5" bestFit="1" customWidth="1"/>
    <col min="13" max="13" width="12" bestFit="1" customWidth="1"/>
    <col min="14" max="14" width="6.42578125" bestFit="1" customWidth="1"/>
    <col min="15" max="15" width="11.5703125" bestFit="1" customWidth="1"/>
    <col min="16" max="16" width="5" bestFit="1" customWidth="1"/>
    <col min="17" max="17" width="7.42578125" bestFit="1" customWidth="1"/>
    <col min="18" max="18" width="5" bestFit="1" customWidth="1"/>
    <col min="19" max="19" width="6.85546875" bestFit="1" customWidth="1"/>
    <col min="20" max="20" width="5" bestFit="1" customWidth="1"/>
    <col min="21" max="21" width="10" bestFit="1" customWidth="1"/>
    <col min="22" max="22" width="5" bestFit="1" customWidth="1"/>
    <col min="23" max="23" width="8.42578125" bestFit="1" customWidth="1"/>
    <col min="24" max="24" width="5" bestFit="1" customWidth="1"/>
    <col min="25" max="25" width="12" bestFit="1" customWidth="1"/>
    <col min="26" max="26" width="6.42578125" bestFit="1" customWidth="1"/>
    <col min="27" max="27" width="12.42578125" bestFit="1" customWidth="1"/>
    <col min="28" max="28" width="5" bestFit="1" customWidth="1"/>
    <col min="29" max="29" width="10.5703125" bestFit="1" customWidth="1"/>
    <col min="30" max="30" width="5" bestFit="1" customWidth="1"/>
    <col min="31" max="31" width="10.5703125" bestFit="1" customWidth="1"/>
    <col min="32" max="32" width="5" bestFit="1" customWidth="1"/>
    <col min="33" max="33" width="10.5703125" bestFit="1" customWidth="1"/>
    <col min="34" max="34" width="5" bestFit="1" customWidth="1"/>
    <col min="35" max="35" width="10.5703125" bestFit="1" customWidth="1"/>
    <col min="36" max="36" width="5" bestFit="1" customWidth="1"/>
    <col min="37" max="37" width="10.5703125" bestFit="1" customWidth="1"/>
    <col min="38" max="38" width="5" bestFit="1" customWidth="1"/>
    <col min="39" max="39" width="10.5703125" bestFit="1" customWidth="1"/>
    <col min="40" max="40" width="5" bestFit="1" customWidth="1"/>
    <col min="41" max="41" width="10.5703125" bestFit="1" customWidth="1"/>
    <col min="42" max="42" width="5" bestFit="1" customWidth="1"/>
    <col min="43" max="43" width="10.5703125" bestFit="1" customWidth="1"/>
    <col min="44" max="44" width="5" bestFit="1" customWidth="1"/>
    <col min="45" max="45" width="10.5703125" bestFit="1" customWidth="1"/>
    <col min="46" max="46" width="5" bestFit="1" customWidth="1"/>
    <col min="47" max="47" width="10.5703125" bestFit="1" customWidth="1"/>
    <col min="48" max="48" width="5" bestFit="1" customWidth="1"/>
    <col min="49" max="49" width="10.5703125" bestFit="1" customWidth="1"/>
    <col min="50" max="50" width="5" bestFit="1" customWidth="1"/>
    <col min="51" max="51" width="11.140625" bestFit="1" customWidth="1"/>
    <col min="53" max="53" width="30.5703125" customWidth="1"/>
    <col min="58" max="58" width="4.85546875" customWidth="1"/>
    <col min="59" max="59" width="3.5703125" customWidth="1"/>
    <col min="60" max="60" width="14.42578125" customWidth="1"/>
    <col min="64" max="64" width="9.140625" customWidth="1"/>
    <col min="69" max="69" width="11.5703125" customWidth="1"/>
    <col min="70" max="70" width="14.5703125" customWidth="1"/>
    <col min="71" max="71" width="9.5703125" bestFit="1" customWidth="1"/>
    <col min="72" max="72" width="12.85546875" bestFit="1" customWidth="1"/>
  </cols>
  <sheetData>
    <row r="2" spans="1:51" ht="26.25" x14ac:dyDescent="0.4">
      <c r="C2" s="8" t="s">
        <v>0</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row>
    <row r="3" spans="1:51" ht="18.75" x14ac:dyDescent="0.3">
      <c r="C3" s="9" t="s">
        <v>1</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row>
    <row r="6" spans="1:51" ht="18.75" x14ac:dyDescent="0.3">
      <c r="C6" s="53" t="s">
        <v>2</v>
      </c>
      <c r="D6" s="53"/>
    </row>
    <row r="7" spans="1:51" x14ac:dyDescent="0.25">
      <c r="C7" s="2" t="s">
        <v>3</v>
      </c>
      <c r="D7" s="5" t="s">
        <v>2</v>
      </c>
    </row>
    <row r="8" spans="1:51" x14ac:dyDescent="0.25">
      <c r="A8" s="25">
        <v>1</v>
      </c>
      <c r="C8" s="2">
        <v>1</v>
      </c>
      <c r="D8" s="5">
        <v>90</v>
      </c>
    </row>
    <row r="9" spans="1:51" x14ac:dyDescent="0.25">
      <c r="A9" s="25">
        <v>2</v>
      </c>
      <c r="C9" s="2">
        <v>2</v>
      </c>
      <c r="D9" s="5">
        <v>90</v>
      </c>
    </row>
    <row r="10" spans="1:51" x14ac:dyDescent="0.25">
      <c r="A10" s="25">
        <v>3</v>
      </c>
      <c r="C10" s="2">
        <v>3</v>
      </c>
      <c r="D10" s="5">
        <v>90</v>
      </c>
      <c r="S10" s="6"/>
      <c r="U10" s="6"/>
      <c r="AC10" s="6"/>
      <c r="AE10" s="6"/>
      <c r="AG10" s="6"/>
      <c r="AI10" s="6"/>
      <c r="AK10" s="6"/>
      <c r="AM10" s="6"/>
      <c r="AO10" s="6"/>
      <c r="AQ10" s="6"/>
      <c r="AS10" s="6"/>
      <c r="AU10" s="6"/>
      <c r="AW10" s="6"/>
    </row>
    <row r="11" spans="1:51" x14ac:dyDescent="0.25">
      <c r="C11" s="26"/>
      <c r="D11" s="26"/>
      <c r="F11" s="6"/>
      <c r="S11" s="6"/>
      <c r="U11" s="6"/>
      <c r="AC11" s="6"/>
      <c r="AE11" s="6"/>
      <c r="AG11" s="6"/>
      <c r="AI11" s="6"/>
      <c r="AK11" s="6"/>
      <c r="AM11" s="6"/>
      <c r="AO11" s="6"/>
      <c r="AQ11" s="6"/>
      <c r="AS11" s="6"/>
      <c r="AU11" s="6"/>
      <c r="AW11" s="6"/>
    </row>
    <row r="12" spans="1:51" ht="18.75" x14ac:dyDescent="0.3">
      <c r="C12" s="73" t="s">
        <v>4</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row>
    <row r="13" spans="1:51" x14ac:dyDescent="0.25">
      <c r="C13" s="2" t="s">
        <v>3</v>
      </c>
      <c r="D13" s="3"/>
      <c r="E13" s="2" t="s">
        <v>5</v>
      </c>
      <c r="F13" s="3"/>
      <c r="G13" s="2" t="s">
        <v>6</v>
      </c>
      <c r="H13" s="3"/>
      <c r="I13" s="2" t="s">
        <v>7</v>
      </c>
      <c r="J13" s="3"/>
      <c r="K13" s="2" t="s">
        <v>8</v>
      </c>
      <c r="L13" s="3"/>
      <c r="M13" s="2" t="s">
        <v>9</v>
      </c>
      <c r="N13" s="3"/>
      <c r="O13" s="2" t="s">
        <v>10</v>
      </c>
      <c r="P13" s="3"/>
      <c r="Q13" s="2" t="s">
        <v>11</v>
      </c>
      <c r="R13" s="3"/>
      <c r="S13" s="2" t="s">
        <v>12</v>
      </c>
      <c r="T13" s="3"/>
      <c r="U13" s="2" t="s">
        <v>13</v>
      </c>
      <c r="V13" s="3"/>
      <c r="W13" s="2" t="s">
        <v>14</v>
      </c>
      <c r="X13" s="3"/>
      <c r="Y13" s="2" t="s">
        <v>15</v>
      </c>
      <c r="Z13" s="3"/>
      <c r="AA13" s="63" t="s">
        <v>16</v>
      </c>
      <c r="AB13" s="64"/>
      <c r="AC13" s="63" t="s">
        <v>17</v>
      </c>
      <c r="AD13" s="64"/>
      <c r="AE13" s="63" t="s">
        <v>18</v>
      </c>
      <c r="AF13" s="64"/>
      <c r="AG13" s="63" t="s">
        <v>19</v>
      </c>
      <c r="AH13" s="64"/>
      <c r="AI13" s="63" t="s">
        <v>20</v>
      </c>
      <c r="AJ13" s="64"/>
      <c r="AK13" s="63" t="s">
        <v>21</v>
      </c>
      <c r="AL13" s="64"/>
      <c r="AM13" s="63" t="s">
        <v>22</v>
      </c>
      <c r="AN13" s="64"/>
      <c r="AO13" s="63" t="s">
        <v>23</v>
      </c>
      <c r="AP13" s="64"/>
      <c r="AQ13" s="63" t="s">
        <v>24</v>
      </c>
      <c r="AR13" s="64"/>
      <c r="AS13" s="63" t="s">
        <v>25</v>
      </c>
      <c r="AT13" s="64"/>
      <c r="AU13" s="63" t="s">
        <v>26</v>
      </c>
      <c r="AV13" s="64"/>
      <c r="AW13" s="63" t="s">
        <v>27</v>
      </c>
      <c r="AX13" s="64"/>
    </row>
    <row r="14" spans="1:51" x14ac:dyDescent="0.25">
      <c r="C14" s="2">
        <v>1</v>
      </c>
      <c r="D14" s="4" t="s">
        <v>28</v>
      </c>
      <c r="E14" s="1">
        <v>13</v>
      </c>
      <c r="F14" s="4" t="s">
        <v>28</v>
      </c>
      <c r="G14" s="1">
        <v>50</v>
      </c>
      <c r="H14" s="4"/>
      <c r="I14" s="1">
        <v>50</v>
      </c>
      <c r="J14" s="4"/>
      <c r="K14" s="1">
        <v>50</v>
      </c>
      <c r="L14" s="4"/>
      <c r="M14" s="1">
        <v>45</v>
      </c>
      <c r="N14" s="4"/>
      <c r="O14" s="1">
        <v>63</v>
      </c>
      <c r="P14" s="4"/>
      <c r="Q14" s="1">
        <v>67</v>
      </c>
      <c r="R14" s="4"/>
      <c r="S14" s="1">
        <v>0</v>
      </c>
      <c r="T14" s="4"/>
      <c r="U14" s="1">
        <v>13</v>
      </c>
      <c r="V14" s="4"/>
      <c r="W14" s="1">
        <v>7</v>
      </c>
      <c r="X14" s="4"/>
      <c r="Y14" s="1">
        <v>14</v>
      </c>
      <c r="Z14" s="4"/>
      <c r="AA14" s="1">
        <v>23</v>
      </c>
      <c r="AB14" s="4"/>
      <c r="AC14" s="1">
        <v>33</v>
      </c>
      <c r="AD14" s="4"/>
      <c r="AE14" s="1">
        <v>73</v>
      </c>
      <c r="AF14" s="4"/>
      <c r="AG14" s="1">
        <v>52</v>
      </c>
      <c r="AH14" s="4"/>
      <c r="AI14" s="1">
        <v>58</v>
      </c>
      <c r="AJ14" s="4"/>
      <c r="AK14" s="1">
        <v>64</v>
      </c>
      <c r="AL14" s="4"/>
      <c r="AM14" s="1">
        <v>54</v>
      </c>
      <c r="AN14" s="4"/>
      <c r="AO14" s="1">
        <v>44</v>
      </c>
      <c r="AP14" s="4"/>
      <c r="AQ14" s="1">
        <v>40</v>
      </c>
      <c r="AR14" s="4"/>
      <c r="AS14" s="1">
        <v>32</v>
      </c>
      <c r="AT14" s="4"/>
      <c r="AU14" s="1">
        <v>22</v>
      </c>
      <c r="AV14" s="4"/>
      <c r="AW14" s="1">
        <v>22</v>
      </c>
      <c r="AX14" s="4"/>
    </row>
    <row r="15" spans="1:51" x14ac:dyDescent="0.25">
      <c r="C15" s="2">
        <v>2</v>
      </c>
      <c r="D15" s="4" t="s">
        <v>29</v>
      </c>
      <c r="E15" s="1">
        <v>12</v>
      </c>
      <c r="F15" s="4" t="s">
        <v>29</v>
      </c>
      <c r="G15" s="1">
        <v>49</v>
      </c>
      <c r="H15" s="4"/>
      <c r="I15" s="1">
        <v>49</v>
      </c>
      <c r="J15" s="4"/>
      <c r="K15" s="1">
        <v>44</v>
      </c>
      <c r="L15" s="4"/>
      <c r="M15" s="1">
        <v>69</v>
      </c>
      <c r="N15" s="4"/>
      <c r="O15" s="1">
        <v>61</v>
      </c>
      <c r="P15" s="4"/>
      <c r="Q15" s="1">
        <v>54</v>
      </c>
      <c r="R15" s="4"/>
      <c r="S15" s="1">
        <v>47</v>
      </c>
      <c r="T15" s="4"/>
      <c r="U15" s="1">
        <v>38</v>
      </c>
      <c r="V15" s="4"/>
      <c r="W15" s="1">
        <v>35</v>
      </c>
      <c r="X15" s="4"/>
      <c r="Y15" s="1">
        <v>29</v>
      </c>
      <c r="Z15" s="4"/>
      <c r="AA15" s="1">
        <v>17</v>
      </c>
      <c r="AB15" s="4"/>
      <c r="AC15" s="1">
        <v>10</v>
      </c>
      <c r="AD15" s="4"/>
      <c r="AE15" s="1">
        <v>89</v>
      </c>
      <c r="AF15" s="4"/>
      <c r="AG15" s="1">
        <v>77</v>
      </c>
      <c r="AH15" s="4"/>
      <c r="AI15" s="1">
        <v>65</v>
      </c>
      <c r="AJ15" s="4"/>
      <c r="AK15" s="1">
        <v>60</v>
      </c>
      <c r="AL15" s="4"/>
      <c r="AM15" s="1">
        <v>55</v>
      </c>
      <c r="AN15" s="4"/>
      <c r="AO15" s="1">
        <v>50</v>
      </c>
      <c r="AP15" s="4"/>
      <c r="AQ15" s="1">
        <v>45</v>
      </c>
      <c r="AR15" s="4"/>
      <c r="AS15" s="1">
        <v>35</v>
      </c>
      <c r="AT15" s="4"/>
      <c r="AU15" s="1">
        <v>21</v>
      </c>
      <c r="AV15" s="4"/>
      <c r="AW15" s="1">
        <v>10</v>
      </c>
      <c r="AX15" s="4"/>
    </row>
    <row r="16" spans="1:51" x14ac:dyDescent="0.25">
      <c r="C16" s="2">
        <v>3</v>
      </c>
      <c r="D16" s="4" t="s">
        <v>29</v>
      </c>
      <c r="E16" s="1">
        <v>12</v>
      </c>
      <c r="F16" s="4" t="s">
        <v>29</v>
      </c>
      <c r="G16" s="1">
        <v>49</v>
      </c>
      <c r="H16" s="4"/>
      <c r="I16" s="1">
        <v>49</v>
      </c>
      <c r="J16" s="4"/>
      <c r="K16" s="1">
        <v>44</v>
      </c>
      <c r="L16" s="4"/>
      <c r="M16" s="1">
        <v>45</v>
      </c>
      <c r="N16" s="4"/>
      <c r="O16" s="1">
        <v>52</v>
      </c>
      <c r="P16" s="4"/>
      <c r="Q16" s="1">
        <v>64</v>
      </c>
      <c r="R16" s="4"/>
      <c r="S16" s="1">
        <v>77</v>
      </c>
      <c r="T16" s="4"/>
      <c r="U16" s="1">
        <v>87</v>
      </c>
      <c r="V16" s="4"/>
      <c r="W16" s="1">
        <v>7</v>
      </c>
      <c r="X16" s="4"/>
      <c r="Y16" s="1">
        <v>14</v>
      </c>
      <c r="Z16" s="4"/>
      <c r="AA16" s="1">
        <v>23</v>
      </c>
      <c r="AB16" s="4"/>
      <c r="AC16" s="1">
        <v>33</v>
      </c>
      <c r="AD16" s="4"/>
      <c r="AE16" s="1">
        <v>42</v>
      </c>
      <c r="AF16" s="4"/>
      <c r="AG16" s="1">
        <v>52</v>
      </c>
      <c r="AH16" s="4"/>
      <c r="AI16" s="1">
        <v>58</v>
      </c>
      <c r="AJ16" s="4"/>
      <c r="AK16" s="1">
        <v>64</v>
      </c>
      <c r="AL16" s="4"/>
      <c r="AM16" s="1">
        <v>71</v>
      </c>
      <c r="AN16" s="4"/>
      <c r="AO16" s="1">
        <v>78</v>
      </c>
      <c r="AP16" s="4"/>
      <c r="AQ16" s="1">
        <v>84</v>
      </c>
      <c r="AR16" s="4"/>
      <c r="AS16" s="1">
        <v>3</v>
      </c>
      <c r="AT16" s="4"/>
      <c r="AU16" s="1">
        <v>13</v>
      </c>
      <c r="AV16" s="4"/>
      <c r="AW16" s="1">
        <v>15</v>
      </c>
      <c r="AX16" s="4"/>
    </row>
    <row r="17" spans="1:50" ht="15.75" thickBot="1" x14ac:dyDescent="0.3">
      <c r="R17" s="6"/>
      <c r="AB17" s="6"/>
      <c r="AD17" s="6"/>
      <c r="AF17" s="6"/>
      <c r="AH17" s="6"/>
      <c r="AJ17" s="6"/>
      <c r="AL17" s="6"/>
      <c r="AN17" s="6"/>
      <c r="AP17" s="6"/>
      <c r="AR17" s="6"/>
      <c r="AT17" s="6"/>
      <c r="AV17" s="6"/>
      <c r="AX17" s="6"/>
    </row>
    <row r="18" spans="1:50" ht="19.5" thickBot="1" x14ac:dyDescent="0.35">
      <c r="C18" s="75" t="s">
        <v>30</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row>
    <row r="20" spans="1:50" ht="18.75" x14ac:dyDescent="0.3">
      <c r="C20" s="73" t="s">
        <v>31</v>
      </c>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row>
    <row r="21" spans="1:50" x14ac:dyDescent="0.25">
      <c r="C21" s="2" t="s">
        <v>3</v>
      </c>
      <c r="D21" s="3"/>
      <c r="E21" s="2" t="str">
        <f>E$13</f>
        <v>Market</v>
      </c>
      <c r="F21" s="3"/>
      <c r="G21" s="2" t="str">
        <f>G$13</f>
        <v>Fell</v>
      </c>
      <c r="H21" s="3"/>
      <c r="I21" s="2" t="str">
        <f>I$13</f>
        <v>Hayes</v>
      </c>
      <c r="J21" s="3"/>
      <c r="K21" s="2" t="str">
        <f>K$13</f>
        <v>Grove</v>
      </c>
      <c r="L21" s="3"/>
      <c r="M21" s="2" t="str">
        <f>M$13</f>
        <v>McAllister</v>
      </c>
      <c r="N21" s="3"/>
      <c r="O21" s="2" t="str">
        <f>O$13</f>
        <v>Golden Gate</v>
      </c>
      <c r="P21" s="3"/>
      <c r="Q21" s="2" t="str">
        <f>Q$13</f>
        <v>Turk</v>
      </c>
      <c r="R21" s="3"/>
      <c r="S21" s="2" t="str">
        <f>S$13</f>
        <v>Eddy</v>
      </c>
      <c r="T21" s="3"/>
      <c r="U21" s="2" t="str">
        <f>U$13</f>
        <v>Ellis</v>
      </c>
      <c r="V21" s="3"/>
      <c r="W21" s="2" t="str">
        <f>W$13</f>
        <v>O'Farrell</v>
      </c>
      <c r="X21" s="3"/>
      <c r="Y21" s="2" t="str">
        <f>Y$13</f>
        <v>Geary</v>
      </c>
      <c r="Z21" s="3"/>
      <c r="AA21" s="63" t="str">
        <f>AA$13</f>
        <v>Post</v>
      </c>
      <c r="AB21" s="64"/>
      <c r="AC21" s="63" t="str">
        <f>AC$13</f>
        <v>Sutter</v>
      </c>
      <c r="AD21" s="64"/>
      <c r="AE21" s="63" t="str">
        <f>AE$13</f>
        <v>Bush</v>
      </c>
      <c r="AF21" s="64"/>
      <c r="AG21" s="63" t="str">
        <f>AG$13</f>
        <v>Pine</v>
      </c>
      <c r="AH21" s="64"/>
      <c r="AI21" s="63" t="str">
        <f>AI$13</f>
        <v>California</v>
      </c>
      <c r="AJ21" s="64"/>
      <c r="AK21" s="63" t="str">
        <f>AK$13</f>
        <v>Sacramento</v>
      </c>
      <c r="AL21" s="64"/>
      <c r="AM21" s="63" t="str">
        <f>AM$13</f>
        <v>Clay</v>
      </c>
      <c r="AN21" s="64"/>
      <c r="AO21" s="63" t="str">
        <f>AO$13</f>
        <v>Washington</v>
      </c>
      <c r="AP21" s="64"/>
      <c r="AQ21" s="63" t="str">
        <f>AQ$13</f>
        <v>Jackson</v>
      </c>
      <c r="AR21" s="64"/>
      <c r="AS21" s="63" t="str">
        <f>AS$13</f>
        <v>Pacific</v>
      </c>
      <c r="AT21" s="64"/>
      <c r="AU21" s="63" t="str">
        <f>AU$13</f>
        <v>Broadway</v>
      </c>
      <c r="AV21" s="64"/>
      <c r="AW21" s="63" t="str">
        <f>AW$13</f>
        <v>Vallejo</v>
      </c>
      <c r="AX21" s="64"/>
    </row>
    <row r="22" spans="1:50" x14ac:dyDescent="0.25">
      <c r="A22" s="25">
        <v>1</v>
      </c>
      <c r="C22" s="2">
        <v>1</v>
      </c>
      <c r="D22" s="4"/>
      <c r="E22" s="65">
        <v>0</v>
      </c>
      <c r="F22" s="4"/>
      <c r="G22" s="1">
        <v>0</v>
      </c>
      <c r="H22" s="4"/>
      <c r="I22" s="1">
        <v>0</v>
      </c>
      <c r="J22" s="4"/>
      <c r="K22" s="1">
        <v>0</v>
      </c>
      <c r="L22" s="4"/>
      <c r="M22" s="1">
        <v>0</v>
      </c>
      <c r="N22" s="4"/>
      <c r="O22" s="1">
        <v>0</v>
      </c>
      <c r="P22" s="4"/>
      <c r="Q22" s="1">
        <v>0</v>
      </c>
      <c r="R22" s="4"/>
      <c r="S22" s="1">
        <v>0</v>
      </c>
      <c r="T22" s="4"/>
      <c r="U22" s="1">
        <v>0</v>
      </c>
      <c r="V22" s="4"/>
      <c r="W22" s="1">
        <v>0</v>
      </c>
      <c r="X22" s="4"/>
      <c r="Y22" s="1">
        <v>0</v>
      </c>
      <c r="Z22" s="4"/>
      <c r="AA22" s="1">
        <v>0</v>
      </c>
      <c r="AB22" s="4"/>
      <c r="AC22" s="1">
        <v>0</v>
      </c>
      <c r="AD22" s="4"/>
      <c r="AE22" s="1">
        <v>0</v>
      </c>
      <c r="AF22" s="4"/>
      <c r="AG22" s="1">
        <v>0</v>
      </c>
      <c r="AH22" s="4"/>
      <c r="AI22" s="1">
        <v>0</v>
      </c>
      <c r="AJ22" s="4"/>
      <c r="AK22" s="1">
        <v>0</v>
      </c>
      <c r="AL22" s="4"/>
      <c r="AM22" s="1">
        <v>0</v>
      </c>
      <c r="AN22" s="4"/>
      <c r="AO22" s="1">
        <v>0</v>
      </c>
      <c r="AP22" s="4"/>
      <c r="AQ22" s="1">
        <v>0</v>
      </c>
      <c r="AR22" s="4"/>
      <c r="AS22" s="1">
        <v>0</v>
      </c>
      <c r="AT22" s="4"/>
      <c r="AU22" s="1">
        <v>0</v>
      </c>
      <c r="AV22" s="4"/>
      <c r="AW22" s="1">
        <v>0</v>
      </c>
      <c r="AX22" s="4"/>
    </row>
    <row r="23" spans="1:50" x14ac:dyDescent="0.25">
      <c r="A23" s="25">
        <v>2</v>
      </c>
      <c r="C23" s="2">
        <v>2</v>
      </c>
      <c r="D23" s="4"/>
      <c r="E23" s="65">
        <v>0</v>
      </c>
      <c r="F23" s="4"/>
      <c r="G23" s="1">
        <v>0</v>
      </c>
      <c r="H23" s="4"/>
      <c r="I23" s="1">
        <v>0</v>
      </c>
      <c r="J23" s="4"/>
      <c r="K23" s="1">
        <v>0</v>
      </c>
      <c r="L23" s="4"/>
      <c r="M23" s="1">
        <v>0</v>
      </c>
      <c r="N23" s="4"/>
      <c r="O23" s="1">
        <v>0</v>
      </c>
      <c r="P23" s="4"/>
      <c r="Q23" s="1">
        <v>0</v>
      </c>
      <c r="R23" s="4"/>
      <c r="S23" s="1">
        <v>0</v>
      </c>
      <c r="T23" s="4"/>
      <c r="U23" s="1">
        <v>0</v>
      </c>
      <c r="V23" s="4"/>
      <c r="W23" s="1">
        <v>0</v>
      </c>
      <c r="X23" s="4"/>
      <c r="Y23" s="1">
        <v>0</v>
      </c>
      <c r="Z23" s="4"/>
      <c r="AA23" s="1">
        <v>0</v>
      </c>
      <c r="AB23" s="4"/>
      <c r="AC23" s="1">
        <v>0</v>
      </c>
      <c r="AD23" s="4"/>
      <c r="AE23" s="1">
        <v>0</v>
      </c>
      <c r="AF23" s="4"/>
      <c r="AG23" s="1">
        <v>0</v>
      </c>
      <c r="AH23" s="4"/>
      <c r="AI23" s="1">
        <v>0</v>
      </c>
      <c r="AJ23" s="4"/>
      <c r="AK23" s="1">
        <v>0</v>
      </c>
      <c r="AL23" s="4"/>
      <c r="AM23" s="1">
        <v>0</v>
      </c>
      <c r="AN23" s="4"/>
      <c r="AO23" s="1">
        <v>0</v>
      </c>
      <c r="AP23" s="4"/>
      <c r="AQ23" s="1">
        <v>0</v>
      </c>
      <c r="AR23" s="4"/>
      <c r="AS23" s="1">
        <v>0</v>
      </c>
      <c r="AT23" s="4"/>
      <c r="AU23" s="1">
        <v>0</v>
      </c>
      <c r="AV23" s="4"/>
      <c r="AW23" s="1">
        <v>0</v>
      </c>
      <c r="AX23" s="4"/>
    </row>
    <row r="24" spans="1:50" x14ac:dyDescent="0.25">
      <c r="A24" s="25">
        <v>3</v>
      </c>
      <c r="C24" s="2">
        <v>3</v>
      </c>
      <c r="D24" s="4"/>
      <c r="E24" s="65">
        <v>0</v>
      </c>
      <c r="F24" s="4"/>
      <c r="G24" s="1">
        <v>0</v>
      </c>
      <c r="H24" s="4"/>
      <c r="I24" s="1">
        <v>0</v>
      </c>
      <c r="J24" s="4"/>
      <c r="K24" s="1">
        <v>0</v>
      </c>
      <c r="L24" s="4"/>
      <c r="M24" s="1">
        <v>0</v>
      </c>
      <c r="N24" s="4"/>
      <c r="O24" s="1">
        <v>0</v>
      </c>
      <c r="P24" s="4"/>
      <c r="Q24" s="1">
        <v>0</v>
      </c>
      <c r="R24" s="4"/>
      <c r="S24" s="1">
        <v>0</v>
      </c>
      <c r="T24" s="4"/>
      <c r="U24" s="1">
        <v>0</v>
      </c>
      <c r="V24" s="4"/>
      <c r="W24" s="1">
        <v>0</v>
      </c>
      <c r="X24" s="4"/>
      <c r="Y24" s="1">
        <v>0</v>
      </c>
      <c r="Z24" s="4"/>
      <c r="AA24" s="1">
        <v>0</v>
      </c>
      <c r="AB24" s="4"/>
      <c r="AC24" s="1">
        <v>0</v>
      </c>
      <c r="AD24" s="4"/>
      <c r="AE24" s="1">
        <v>0</v>
      </c>
      <c r="AF24" s="4"/>
      <c r="AG24" s="1">
        <v>0</v>
      </c>
      <c r="AH24" s="4"/>
      <c r="AI24" s="1">
        <v>0</v>
      </c>
      <c r="AJ24" s="4"/>
      <c r="AK24" s="1">
        <v>0</v>
      </c>
      <c r="AL24" s="4"/>
      <c r="AM24" s="1">
        <v>0</v>
      </c>
      <c r="AN24" s="4"/>
      <c r="AO24" s="1">
        <v>0</v>
      </c>
      <c r="AP24" s="4"/>
      <c r="AQ24" s="1">
        <v>0</v>
      </c>
      <c r="AR24" s="4"/>
      <c r="AS24" s="1">
        <v>0</v>
      </c>
      <c r="AT24" s="4"/>
      <c r="AU24" s="1">
        <v>0</v>
      </c>
      <c r="AV24" s="4"/>
      <c r="AW24" s="1">
        <v>0</v>
      </c>
      <c r="AX24" s="4"/>
    </row>
    <row r="26" spans="1:50" ht="18.75" x14ac:dyDescent="0.3">
      <c r="C26" s="73" t="s">
        <v>32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row>
    <row r="27" spans="1:50" x14ac:dyDescent="0.25">
      <c r="C27" s="2" t="s">
        <v>3</v>
      </c>
      <c r="D27" s="3"/>
      <c r="E27" s="2" t="str">
        <f>E$13</f>
        <v>Market</v>
      </c>
      <c r="F27" s="3"/>
      <c r="G27" s="2" t="str">
        <f>G$13</f>
        <v>Fell</v>
      </c>
      <c r="H27" s="3"/>
      <c r="I27" s="2" t="str">
        <f>I$13</f>
        <v>Hayes</v>
      </c>
      <c r="J27" s="3"/>
      <c r="K27" s="2" t="str">
        <f>K$13</f>
        <v>Grove</v>
      </c>
      <c r="L27" s="3"/>
      <c r="M27" s="2" t="str">
        <f>M$13</f>
        <v>McAllister</v>
      </c>
      <c r="N27" s="3"/>
      <c r="O27" s="2" t="str">
        <f>O$13</f>
        <v>Golden Gate</v>
      </c>
      <c r="P27" s="3"/>
      <c r="Q27" s="2" t="str">
        <f>Q$13</f>
        <v>Turk</v>
      </c>
      <c r="R27" s="3"/>
      <c r="S27" s="2" t="str">
        <f>S$13</f>
        <v>Eddy</v>
      </c>
      <c r="T27" s="3"/>
      <c r="U27" s="2" t="str">
        <f>U$13</f>
        <v>Ellis</v>
      </c>
      <c r="V27" s="3"/>
      <c r="W27" s="2" t="str">
        <f>W$13</f>
        <v>O'Farrell</v>
      </c>
      <c r="X27" s="3"/>
      <c r="Y27" s="2" t="str">
        <f>Y$13</f>
        <v>Geary</v>
      </c>
      <c r="Z27" s="3"/>
      <c r="AA27" s="63" t="str">
        <f>AA$13</f>
        <v>Post</v>
      </c>
      <c r="AB27" s="64"/>
      <c r="AC27" s="63" t="str">
        <f>AC$13</f>
        <v>Sutter</v>
      </c>
      <c r="AD27" s="64"/>
      <c r="AE27" s="63" t="str">
        <f>AE$13</f>
        <v>Bush</v>
      </c>
      <c r="AF27" s="64"/>
      <c r="AG27" s="63" t="str">
        <f>AG$13</f>
        <v>Pine</v>
      </c>
      <c r="AH27" s="64"/>
      <c r="AI27" s="63" t="str">
        <f>AI$13</f>
        <v>California</v>
      </c>
      <c r="AJ27" s="64"/>
      <c r="AK27" s="63" t="str">
        <f>AK$13</f>
        <v>Sacramento</v>
      </c>
      <c r="AL27" s="64"/>
      <c r="AM27" s="63" t="str">
        <f>AM$13</f>
        <v>Clay</v>
      </c>
      <c r="AN27" s="64"/>
      <c r="AO27" s="63" t="str">
        <f>AO$13</f>
        <v>Washington</v>
      </c>
      <c r="AP27" s="64"/>
      <c r="AQ27" s="63" t="str">
        <f>AQ$13</f>
        <v>Jackson</v>
      </c>
      <c r="AR27" s="64"/>
      <c r="AS27" s="63" t="str">
        <f>AS$13</f>
        <v>Pacific</v>
      </c>
      <c r="AT27" s="64"/>
      <c r="AU27" s="63" t="str">
        <f>AU$13</f>
        <v>Broadway</v>
      </c>
      <c r="AV27" s="64"/>
      <c r="AW27" s="63" t="str">
        <f>AW$13</f>
        <v>Vallejo</v>
      </c>
      <c r="AX27" s="64"/>
    </row>
    <row r="28" spans="1:50" x14ac:dyDescent="0.25">
      <c r="A28" s="25">
        <v>1</v>
      </c>
      <c r="C28" s="2">
        <v>1</v>
      </c>
      <c r="D28" s="4"/>
      <c r="E28" s="1">
        <v>37</v>
      </c>
      <c r="F28" s="4"/>
      <c r="G28" s="1">
        <v>46.5</v>
      </c>
      <c r="H28" s="4"/>
      <c r="I28" s="1">
        <v>48.5</v>
      </c>
      <c r="J28" s="4"/>
      <c r="K28" s="1">
        <v>50.5</v>
      </c>
      <c r="L28" s="4"/>
      <c r="M28" s="1">
        <v>45.5</v>
      </c>
      <c r="N28" s="4"/>
      <c r="O28" s="1">
        <v>46</v>
      </c>
      <c r="P28" s="4"/>
      <c r="Q28" s="1">
        <v>46.5</v>
      </c>
      <c r="R28" s="4"/>
      <c r="S28" s="1">
        <v>46.5</v>
      </c>
      <c r="T28" s="4"/>
      <c r="U28" s="1">
        <v>46.5</v>
      </c>
      <c r="V28" s="4"/>
      <c r="W28" s="1">
        <v>44.5</v>
      </c>
      <c r="X28" s="4"/>
      <c r="Y28" s="1">
        <v>44.5</v>
      </c>
      <c r="Z28" s="4"/>
      <c r="AA28" s="1">
        <v>47.5</v>
      </c>
      <c r="AB28" s="4"/>
      <c r="AC28" s="1">
        <v>47.5</v>
      </c>
      <c r="AD28" s="4"/>
      <c r="AE28" s="1">
        <v>46.5</v>
      </c>
      <c r="AF28" s="4"/>
      <c r="AG28" s="1">
        <v>46.5</v>
      </c>
      <c r="AH28" s="4"/>
      <c r="AI28" s="1">
        <v>44</v>
      </c>
      <c r="AJ28" s="4"/>
      <c r="AK28" s="1">
        <v>46.5</v>
      </c>
      <c r="AL28" s="4"/>
      <c r="AM28" s="1">
        <v>46.5</v>
      </c>
      <c r="AN28" s="4"/>
      <c r="AO28" s="1">
        <v>45.5</v>
      </c>
      <c r="AP28" s="4"/>
      <c r="AQ28" s="1">
        <v>46.5</v>
      </c>
      <c r="AR28" s="4"/>
      <c r="AS28" s="1">
        <v>47.5</v>
      </c>
      <c r="AT28" s="4"/>
      <c r="AU28" s="1">
        <v>27</v>
      </c>
      <c r="AV28" s="4"/>
      <c r="AW28" s="1">
        <v>45.5</v>
      </c>
      <c r="AX28" s="4"/>
    </row>
    <row r="29" spans="1:50" x14ac:dyDescent="0.25">
      <c r="A29" s="25">
        <v>2</v>
      </c>
      <c r="C29" s="2">
        <v>2</v>
      </c>
      <c r="D29" s="4"/>
      <c r="E29" s="1">
        <v>37</v>
      </c>
      <c r="F29" s="4"/>
      <c r="G29" s="1">
        <v>43.5</v>
      </c>
      <c r="H29" s="4"/>
      <c r="I29" s="1">
        <v>48.5</v>
      </c>
      <c r="J29" s="4"/>
      <c r="K29" s="1">
        <v>50.5</v>
      </c>
      <c r="L29" s="4"/>
      <c r="M29" s="1">
        <v>45.5</v>
      </c>
      <c r="N29" s="4"/>
      <c r="O29" s="1">
        <v>46</v>
      </c>
      <c r="P29" s="4"/>
      <c r="Q29" s="1">
        <v>46.5</v>
      </c>
      <c r="R29" s="4"/>
      <c r="S29" s="1">
        <v>46.5</v>
      </c>
      <c r="T29" s="4"/>
      <c r="U29" s="1">
        <v>46.5</v>
      </c>
      <c r="V29" s="4"/>
      <c r="W29" s="1">
        <v>44.5</v>
      </c>
      <c r="X29" s="4"/>
      <c r="Y29" s="1">
        <v>44.5</v>
      </c>
      <c r="Z29" s="4"/>
      <c r="AA29" s="1">
        <v>47.5</v>
      </c>
      <c r="AB29" s="4"/>
      <c r="AC29" s="1">
        <v>47.5</v>
      </c>
      <c r="AD29" s="4"/>
      <c r="AE29" s="1">
        <v>46.5</v>
      </c>
      <c r="AF29" s="4"/>
      <c r="AG29" s="1">
        <v>46.5</v>
      </c>
      <c r="AH29" s="4"/>
      <c r="AI29" s="1">
        <v>44</v>
      </c>
      <c r="AJ29" s="4"/>
      <c r="AK29" s="1">
        <v>46.5</v>
      </c>
      <c r="AL29" s="4"/>
      <c r="AM29" s="1">
        <v>46.5</v>
      </c>
      <c r="AN29" s="4"/>
      <c r="AO29" s="1">
        <v>45.5</v>
      </c>
      <c r="AP29" s="4"/>
      <c r="AQ29" s="1">
        <v>46.5</v>
      </c>
      <c r="AR29" s="4"/>
      <c r="AS29" s="1">
        <v>47.5</v>
      </c>
      <c r="AT29" s="4"/>
      <c r="AU29" s="1">
        <v>16</v>
      </c>
      <c r="AV29" s="4"/>
      <c r="AW29" s="1">
        <v>45.5</v>
      </c>
      <c r="AX29" s="4"/>
    </row>
    <row r="30" spans="1:50" x14ac:dyDescent="0.25">
      <c r="A30" s="25">
        <v>3</v>
      </c>
      <c r="C30" s="2">
        <v>3</v>
      </c>
      <c r="D30" s="4"/>
      <c r="E30" s="1">
        <v>37</v>
      </c>
      <c r="F30" s="4"/>
      <c r="G30" s="1">
        <v>46.5</v>
      </c>
      <c r="H30" s="4"/>
      <c r="I30" s="1">
        <v>48.5</v>
      </c>
      <c r="J30" s="4"/>
      <c r="K30" s="1">
        <v>50.5</v>
      </c>
      <c r="L30" s="4"/>
      <c r="M30" s="1">
        <v>45.5</v>
      </c>
      <c r="N30" s="4"/>
      <c r="O30" s="1">
        <v>46</v>
      </c>
      <c r="P30" s="4"/>
      <c r="Q30" s="1">
        <v>46.5</v>
      </c>
      <c r="R30" s="4"/>
      <c r="S30" s="1">
        <v>46.5</v>
      </c>
      <c r="T30" s="4"/>
      <c r="U30" s="1">
        <v>46.5</v>
      </c>
      <c r="V30" s="4"/>
      <c r="W30" s="1">
        <v>44.5</v>
      </c>
      <c r="X30" s="4"/>
      <c r="Y30" s="1">
        <v>44.5</v>
      </c>
      <c r="Z30" s="4"/>
      <c r="AA30" s="1">
        <v>47.5</v>
      </c>
      <c r="AB30" s="4"/>
      <c r="AC30" s="1">
        <v>47.5</v>
      </c>
      <c r="AD30" s="4"/>
      <c r="AE30" s="1">
        <v>46.5</v>
      </c>
      <c r="AF30" s="4"/>
      <c r="AG30" s="1">
        <v>46.5</v>
      </c>
      <c r="AH30" s="4"/>
      <c r="AI30" s="1">
        <v>44</v>
      </c>
      <c r="AJ30" s="4"/>
      <c r="AK30" s="1">
        <v>46.5</v>
      </c>
      <c r="AL30" s="4"/>
      <c r="AM30" s="1">
        <v>46.5</v>
      </c>
      <c r="AN30" s="4"/>
      <c r="AO30" s="1">
        <v>45.5</v>
      </c>
      <c r="AP30" s="4"/>
      <c r="AQ30" s="1">
        <v>46.5</v>
      </c>
      <c r="AR30" s="4"/>
      <c r="AS30" s="1">
        <v>47.5</v>
      </c>
      <c r="AT30" s="4"/>
      <c r="AU30" s="1">
        <v>27</v>
      </c>
      <c r="AV30" s="4"/>
      <c r="AW30" s="1">
        <v>45.5</v>
      </c>
      <c r="AX30" s="4"/>
    </row>
    <row r="32" spans="1:50" ht="18.75" x14ac:dyDescent="0.3">
      <c r="C32" s="73" t="s">
        <v>33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row>
    <row r="33" spans="1:50" x14ac:dyDescent="0.25">
      <c r="C33" s="2" t="s">
        <v>3</v>
      </c>
      <c r="D33" s="3"/>
      <c r="E33" s="2" t="str">
        <f>E$13</f>
        <v>Market</v>
      </c>
      <c r="F33" s="3"/>
      <c r="G33" s="2" t="str">
        <f>G$13</f>
        <v>Fell</v>
      </c>
      <c r="H33" s="3"/>
      <c r="I33" s="2" t="str">
        <f>I$13</f>
        <v>Hayes</v>
      </c>
      <c r="J33" s="3"/>
      <c r="K33" s="2" t="str">
        <f>K$13</f>
        <v>Grove</v>
      </c>
      <c r="L33" s="3"/>
      <c r="M33" s="2" t="str">
        <f>M$13</f>
        <v>McAllister</v>
      </c>
      <c r="N33" s="3"/>
      <c r="O33" s="2" t="str">
        <f>O$13</f>
        <v>Golden Gate</v>
      </c>
      <c r="P33" s="3"/>
      <c r="Q33" s="2" t="str">
        <f>Q$13</f>
        <v>Turk</v>
      </c>
      <c r="R33" s="3"/>
      <c r="S33" s="2" t="str">
        <f>S$13</f>
        <v>Eddy</v>
      </c>
      <c r="T33" s="3"/>
      <c r="U33" s="2" t="str">
        <f>U$13</f>
        <v>Ellis</v>
      </c>
      <c r="V33" s="3"/>
      <c r="W33" s="2" t="str">
        <f>W$13</f>
        <v>O'Farrell</v>
      </c>
      <c r="X33" s="3"/>
      <c r="Y33" s="2" t="str">
        <f>Y$13</f>
        <v>Geary</v>
      </c>
      <c r="Z33" s="3"/>
      <c r="AA33" s="63" t="str">
        <f>AA$13</f>
        <v>Post</v>
      </c>
      <c r="AB33" s="64"/>
      <c r="AC33" s="63" t="str">
        <f>AC$13</f>
        <v>Sutter</v>
      </c>
      <c r="AD33" s="64"/>
      <c r="AE33" s="63" t="str">
        <f>AE$13</f>
        <v>Bush</v>
      </c>
      <c r="AF33" s="64"/>
      <c r="AG33" s="63" t="str">
        <f>AG$13</f>
        <v>Pine</v>
      </c>
      <c r="AH33" s="64"/>
      <c r="AI33" s="63" t="str">
        <f>AI$13</f>
        <v>California</v>
      </c>
      <c r="AJ33" s="64"/>
      <c r="AK33" s="63" t="str">
        <f>AK$13</f>
        <v>Sacramento</v>
      </c>
      <c r="AL33" s="64"/>
      <c r="AM33" s="63" t="str">
        <f>AM$13</f>
        <v>Clay</v>
      </c>
      <c r="AN33" s="64"/>
      <c r="AO33" s="63" t="str">
        <f>AO$13</f>
        <v>Washington</v>
      </c>
      <c r="AP33" s="64"/>
      <c r="AQ33" s="63" t="str">
        <f>AQ$13</f>
        <v>Jackson</v>
      </c>
      <c r="AR33" s="64"/>
      <c r="AS33" s="63" t="str">
        <f>AS$13</f>
        <v>Pacific</v>
      </c>
      <c r="AT33" s="64"/>
      <c r="AU33" s="63" t="str">
        <f>AU$13</f>
        <v>Broadway</v>
      </c>
      <c r="AV33" s="64"/>
      <c r="AW33" s="63" t="str">
        <f>AW$13</f>
        <v>Vallejo</v>
      </c>
      <c r="AX33" s="64"/>
    </row>
    <row r="34" spans="1:50" x14ac:dyDescent="0.25">
      <c r="A34" s="25">
        <v>1</v>
      </c>
      <c r="C34" s="2">
        <v>1</v>
      </c>
      <c r="D34" s="4"/>
      <c r="E34" s="65">
        <v>0</v>
      </c>
      <c r="F34" s="4"/>
      <c r="G34" s="1">
        <v>0</v>
      </c>
      <c r="H34" s="4"/>
      <c r="I34" s="1">
        <v>0</v>
      </c>
      <c r="J34" s="4"/>
      <c r="K34" s="1">
        <v>0</v>
      </c>
      <c r="L34" s="4"/>
      <c r="M34" s="1">
        <v>0</v>
      </c>
      <c r="N34" s="4"/>
      <c r="O34" s="1">
        <v>0</v>
      </c>
      <c r="P34" s="4"/>
      <c r="Q34" s="1">
        <v>0</v>
      </c>
      <c r="R34" s="4"/>
      <c r="S34" s="1">
        <v>0</v>
      </c>
      <c r="T34" s="4"/>
      <c r="U34" s="1">
        <v>0</v>
      </c>
      <c r="V34" s="4"/>
      <c r="W34" s="1">
        <v>0</v>
      </c>
      <c r="X34" s="4"/>
      <c r="Y34" s="1">
        <v>0</v>
      </c>
      <c r="Z34" s="4"/>
      <c r="AA34" s="1">
        <v>0</v>
      </c>
      <c r="AB34" s="4"/>
      <c r="AC34" s="1">
        <v>0</v>
      </c>
      <c r="AD34" s="4"/>
      <c r="AE34" s="1">
        <v>0</v>
      </c>
      <c r="AF34" s="4"/>
      <c r="AG34" s="1">
        <v>0</v>
      </c>
      <c r="AH34" s="4"/>
      <c r="AI34" s="1">
        <v>0</v>
      </c>
      <c r="AJ34" s="4"/>
      <c r="AK34" s="1">
        <v>0</v>
      </c>
      <c r="AL34" s="4"/>
      <c r="AM34" s="1">
        <v>0</v>
      </c>
      <c r="AN34" s="4"/>
      <c r="AO34" s="1">
        <v>0</v>
      </c>
      <c r="AP34" s="4"/>
      <c r="AQ34" s="1">
        <v>0</v>
      </c>
      <c r="AR34" s="4"/>
      <c r="AS34" s="1">
        <v>0</v>
      </c>
      <c r="AT34" s="4"/>
      <c r="AU34" s="1">
        <v>0</v>
      </c>
      <c r="AV34" s="4"/>
      <c r="AW34" s="1">
        <v>0</v>
      </c>
      <c r="AX34" s="4"/>
    </row>
    <row r="35" spans="1:50" x14ac:dyDescent="0.25">
      <c r="A35" s="25">
        <v>2</v>
      </c>
      <c r="C35" s="2">
        <v>2</v>
      </c>
      <c r="D35" s="4"/>
      <c r="E35" s="65">
        <v>0</v>
      </c>
      <c r="F35" s="4"/>
      <c r="G35" s="1">
        <v>0</v>
      </c>
      <c r="H35" s="4"/>
      <c r="I35" s="1">
        <v>0</v>
      </c>
      <c r="J35" s="4"/>
      <c r="K35" s="1">
        <v>0</v>
      </c>
      <c r="L35" s="4"/>
      <c r="M35" s="1">
        <v>0</v>
      </c>
      <c r="N35" s="4"/>
      <c r="O35" s="1">
        <v>0</v>
      </c>
      <c r="P35" s="4"/>
      <c r="Q35" s="1">
        <v>0</v>
      </c>
      <c r="R35" s="4"/>
      <c r="S35" s="1">
        <v>0</v>
      </c>
      <c r="T35" s="4"/>
      <c r="U35" s="1">
        <v>0</v>
      </c>
      <c r="V35" s="4"/>
      <c r="W35" s="1">
        <v>0</v>
      </c>
      <c r="X35" s="4"/>
      <c r="Y35" s="1">
        <v>0</v>
      </c>
      <c r="Z35" s="4"/>
      <c r="AA35" s="1">
        <v>0</v>
      </c>
      <c r="AB35" s="4"/>
      <c r="AC35" s="1">
        <v>0</v>
      </c>
      <c r="AD35" s="4"/>
      <c r="AE35" s="1">
        <v>0</v>
      </c>
      <c r="AF35" s="4"/>
      <c r="AG35" s="1">
        <v>0</v>
      </c>
      <c r="AH35" s="4"/>
      <c r="AI35" s="1">
        <v>0</v>
      </c>
      <c r="AJ35" s="4"/>
      <c r="AK35" s="1">
        <v>0</v>
      </c>
      <c r="AL35" s="4"/>
      <c r="AM35" s="1">
        <v>0</v>
      </c>
      <c r="AN35" s="4"/>
      <c r="AO35" s="1">
        <v>0</v>
      </c>
      <c r="AP35" s="4"/>
      <c r="AQ35" s="1">
        <v>0</v>
      </c>
      <c r="AR35" s="4"/>
      <c r="AS35" s="1">
        <v>0</v>
      </c>
      <c r="AT35" s="4"/>
      <c r="AU35" s="1">
        <v>0</v>
      </c>
      <c r="AV35" s="4"/>
      <c r="AW35" s="1">
        <v>0</v>
      </c>
      <c r="AX35" s="4"/>
    </row>
    <row r="36" spans="1:50" x14ac:dyDescent="0.25">
      <c r="A36" s="25">
        <v>3</v>
      </c>
      <c r="C36" s="2">
        <v>3</v>
      </c>
      <c r="D36" s="4"/>
      <c r="E36" s="65">
        <v>0</v>
      </c>
      <c r="F36" s="4"/>
      <c r="G36" s="1">
        <v>0</v>
      </c>
      <c r="H36" s="4"/>
      <c r="I36" s="1">
        <v>0</v>
      </c>
      <c r="J36" s="4"/>
      <c r="K36" s="1">
        <v>0</v>
      </c>
      <c r="L36" s="4"/>
      <c r="M36" s="1">
        <v>0</v>
      </c>
      <c r="N36" s="4"/>
      <c r="O36" s="1">
        <v>0</v>
      </c>
      <c r="P36" s="4"/>
      <c r="Q36" s="1">
        <v>0</v>
      </c>
      <c r="R36" s="4"/>
      <c r="S36" s="1">
        <v>0</v>
      </c>
      <c r="T36" s="4"/>
      <c r="U36" s="1">
        <v>0</v>
      </c>
      <c r="V36" s="4"/>
      <c r="W36" s="1">
        <v>0</v>
      </c>
      <c r="X36" s="4"/>
      <c r="Y36" s="1">
        <v>0</v>
      </c>
      <c r="Z36" s="4"/>
      <c r="AA36" s="1">
        <v>0</v>
      </c>
      <c r="AB36" s="4"/>
      <c r="AC36" s="1">
        <v>0</v>
      </c>
      <c r="AD36" s="4"/>
      <c r="AE36" s="1">
        <v>0</v>
      </c>
      <c r="AF36" s="4"/>
      <c r="AG36" s="1">
        <v>0</v>
      </c>
      <c r="AH36" s="4"/>
      <c r="AI36" s="1">
        <v>0</v>
      </c>
      <c r="AJ36" s="4"/>
      <c r="AK36" s="1">
        <v>0</v>
      </c>
      <c r="AL36" s="4"/>
      <c r="AM36" s="1">
        <v>0</v>
      </c>
      <c r="AN36" s="4"/>
      <c r="AO36" s="1">
        <v>0</v>
      </c>
      <c r="AP36" s="4"/>
      <c r="AQ36" s="1">
        <v>0</v>
      </c>
      <c r="AR36" s="4"/>
      <c r="AS36" s="1">
        <v>0</v>
      </c>
      <c r="AT36" s="4"/>
      <c r="AU36" s="1">
        <v>0</v>
      </c>
      <c r="AV36" s="4"/>
      <c r="AW36" s="1">
        <v>0</v>
      </c>
      <c r="AX36" s="4"/>
    </row>
    <row r="38" spans="1:50" ht="18.75" x14ac:dyDescent="0.3">
      <c r="C38" s="73" t="s">
        <v>34</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row>
    <row r="39" spans="1:50" x14ac:dyDescent="0.25">
      <c r="C39" s="2" t="s">
        <v>3</v>
      </c>
      <c r="D39" s="3"/>
      <c r="E39" s="2" t="str">
        <f>E$13</f>
        <v>Market</v>
      </c>
      <c r="F39" s="3"/>
      <c r="G39" s="2" t="str">
        <f>G$13</f>
        <v>Fell</v>
      </c>
      <c r="H39" s="3"/>
      <c r="I39" s="2" t="str">
        <f>I$13</f>
        <v>Hayes</v>
      </c>
      <c r="J39" s="3"/>
      <c r="K39" s="2" t="str">
        <f>K$13</f>
        <v>Grove</v>
      </c>
      <c r="L39" s="3"/>
      <c r="M39" s="2" t="str">
        <f>M$13</f>
        <v>McAllister</v>
      </c>
      <c r="N39" s="3"/>
      <c r="O39" s="2" t="str">
        <f>O$13</f>
        <v>Golden Gate</v>
      </c>
      <c r="P39" s="3"/>
      <c r="Q39" s="2" t="str">
        <f>Q$13</f>
        <v>Turk</v>
      </c>
      <c r="R39" s="3"/>
      <c r="S39" s="2" t="str">
        <f>S$13</f>
        <v>Eddy</v>
      </c>
      <c r="T39" s="3"/>
      <c r="U39" s="2" t="str">
        <f>U$13</f>
        <v>Ellis</v>
      </c>
      <c r="V39" s="3"/>
      <c r="W39" s="2" t="str">
        <f>W$13</f>
        <v>O'Farrell</v>
      </c>
      <c r="X39" s="3"/>
      <c r="Y39" s="2" t="str">
        <f>Y$13</f>
        <v>Geary</v>
      </c>
      <c r="Z39" s="3"/>
      <c r="AA39" s="63" t="str">
        <f>AA$13</f>
        <v>Post</v>
      </c>
      <c r="AB39" s="64"/>
      <c r="AC39" s="63" t="str">
        <f>AC$13</f>
        <v>Sutter</v>
      </c>
      <c r="AD39" s="64"/>
      <c r="AE39" s="63" t="str">
        <f>AE$13</f>
        <v>Bush</v>
      </c>
      <c r="AF39" s="64"/>
      <c r="AG39" s="63" t="str">
        <f>AG$13</f>
        <v>Pine</v>
      </c>
      <c r="AH39" s="64"/>
      <c r="AI39" s="63" t="str">
        <f>AI$13</f>
        <v>California</v>
      </c>
      <c r="AJ39" s="64"/>
      <c r="AK39" s="63" t="str">
        <f>AK$13</f>
        <v>Sacramento</v>
      </c>
      <c r="AL39" s="64"/>
      <c r="AM39" s="63" t="str">
        <f>AM$13</f>
        <v>Clay</v>
      </c>
      <c r="AN39" s="64"/>
      <c r="AO39" s="63" t="str">
        <f>AO$13</f>
        <v>Washington</v>
      </c>
      <c r="AP39" s="64"/>
      <c r="AQ39" s="63" t="str">
        <f>AQ$13</f>
        <v>Jackson</v>
      </c>
      <c r="AR39" s="64"/>
      <c r="AS39" s="63" t="str">
        <f>AS$13</f>
        <v>Pacific</v>
      </c>
      <c r="AT39" s="64"/>
      <c r="AU39" s="63" t="str">
        <f>AU$13</f>
        <v>Broadway</v>
      </c>
      <c r="AV39" s="64"/>
      <c r="AW39" s="63" t="str">
        <f>AW$13</f>
        <v>Vallejo</v>
      </c>
      <c r="AX39" s="64"/>
    </row>
    <row r="40" spans="1:50" x14ac:dyDescent="0.25">
      <c r="A40" s="25">
        <v>1</v>
      </c>
      <c r="C40" s="2">
        <v>1</v>
      </c>
      <c r="D40" s="4"/>
      <c r="E40" s="1">
        <v>37</v>
      </c>
      <c r="F40" s="4"/>
      <c r="G40" s="1">
        <v>46.5</v>
      </c>
      <c r="H40" s="4"/>
      <c r="I40" s="1">
        <v>48.5</v>
      </c>
      <c r="J40" s="4"/>
      <c r="K40" s="1">
        <v>50.5</v>
      </c>
      <c r="L40" s="4"/>
      <c r="M40" s="1">
        <v>45.5</v>
      </c>
      <c r="N40" s="4"/>
      <c r="O40" s="1">
        <v>46</v>
      </c>
      <c r="P40" s="4"/>
      <c r="Q40" s="1">
        <v>46.5</v>
      </c>
      <c r="R40" s="4"/>
      <c r="S40" s="1">
        <v>46.5</v>
      </c>
      <c r="T40" s="4"/>
      <c r="U40" s="1">
        <v>46.5</v>
      </c>
      <c r="V40" s="4"/>
      <c r="W40" s="1">
        <v>44.5</v>
      </c>
      <c r="X40" s="4"/>
      <c r="Y40" s="1">
        <v>44.5</v>
      </c>
      <c r="Z40" s="4"/>
      <c r="AA40" s="1">
        <v>47.5</v>
      </c>
      <c r="AB40" s="4"/>
      <c r="AC40" s="1">
        <v>47.5</v>
      </c>
      <c r="AD40" s="4"/>
      <c r="AE40" s="1">
        <v>46.5</v>
      </c>
      <c r="AF40" s="4"/>
      <c r="AG40" s="1">
        <v>46.5</v>
      </c>
      <c r="AH40" s="4"/>
      <c r="AI40" s="1">
        <v>44</v>
      </c>
      <c r="AJ40" s="4"/>
      <c r="AK40" s="1">
        <v>46.5</v>
      </c>
      <c r="AL40" s="4"/>
      <c r="AM40" s="1">
        <v>46.5</v>
      </c>
      <c r="AN40" s="4"/>
      <c r="AO40" s="1">
        <v>45.5</v>
      </c>
      <c r="AP40" s="4"/>
      <c r="AQ40" s="1">
        <v>46.5</v>
      </c>
      <c r="AR40" s="4"/>
      <c r="AS40" s="1">
        <v>47.5</v>
      </c>
      <c r="AT40" s="4"/>
      <c r="AU40" s="1">
        <v>27</v>
      </c>
      <c r="AV40" s="4"/>
      <c r="AW40" s="1">
        <v>45.5</v>
      </c>
      <c r="AX40" s="4"/>
    </row>
    <row r="41" spans="1:50" x14ac:dyDescent="0.25">
      <c r="A41" s="25">
        <v>2</v>
      </c>
      <c r="C41" s="2">
        <v>2</v>
      </c>
      <c r="D41" s="4"/>
      <c r="E41" s="1">
        <v>37</v>
      </c>
      <c r="F41" s="4"/>
      <c r="G41" s="1">
        <v>43.5</v>
      </c>
      <c r="H41" s="4"/>
      <c r="I41" s="1">
        <v>48.5</v>
      </c>
      <c r="J41" s="4"/>
      <c r="K41" s="1">
        <v>50.5</v>
      </c>
      <c r="L41" s="4"/>
      <c r="M41" s="1">
        <v>45.5</v>
      </c>
      <c r="N41" s="4"/>
      <c r="O41" s="1">
        <v>46</v>
      </c>
      <c r="P41" s="4"/>
      <c r="Q41" s="1">
        <v>46.5</v>
      </c>
      <c r="R41" s="4"/>
      <c r="S41" s="1">
        <v>46.5</v>
      </c>
      <c r="T41" s="4"/>
      <c r="U41" s="1">
        <v>46.5</v>
      </c>
      <c r="V41" s="4"/>
      <c r="W41" s="1">
        <v>44.5</v>
      </c>
      <c r="X41" s="4"/>
      <c r="Y41" s="1">
        <v>44.5</v>
      </c>
      <c r="Z41" s="4"/>
      <c r="AA41" s="1">
        <v>47.5</v>
      </c>
      <c r="AB41" s="4"/>
      <c r="AC41" s="1">
        <v>47.5</v>
      </c>
      <c r="AD41" s="4"/>
      <c r="AE41" s="1">
        <v>46.5</v>
      </c>
      <c r="AF41" s="4"/>
      <c r="AG41" s="1">
        <v>46.5</v>
      </c>
      <c r="AH41" s="4"/>
      <c r="AI41" s="1">
        <v>44</v>
      </c>
      <c r="AJ41" s="4"/>
      <c r="AK41" s="1">
        <v>46.5</v>
      </c>
      <c r="AL41" s="4"/>
      <c r="AM41" s="1">
        <v>46.5</v>
      </c>
      <c r="AN41" s="4"/>
      <c r="AO41" s="1">
        <v>45.5</v>
      </c>
      <c r="AP41" s="4"/>
      <c r="AQ41" s="1">
        <v>46.5</v>
      </c>
      <c r="AR41" s="4"/>
      <c r="AS41" s="1">
        <v>47.5</v>
      </c>
      <c r="AT41" s="4"/>
      <c r="AU41" s="1">
        <v>16</v>
      </c>
      <c r="AV41" s="4"/>
      <c r="AW41" s="1">
        <v>45.5</v>
      </c>
      <c r="AX41" s="4"/>
    </row>
    <row r="42" spans="1:50" x14ac:dyDescent="0.25">
      <c r="A42" s="25">
        <v>3</v>
      </c>
      <c r="C42" s="2">
        <v>3</v>
      </c>
      <c r="D42" s="4"/>
      <c r="E42" s="1">
        <v>37</v>
      </c>
      <c r="F42" s="4"/>
      <c r="G42" s="1">
        <v>46.5</v>
      </c>
      <c r="H42" s="4"/>
      <c r="I42" s="1">
        <v>48.5</v>
      </c>
      <c r="J42" s="4"/>
      <c r="K42" s="1">
        <v>50.5</v>
      </c>
      <c r="L42" s="4"/>
      <c r="M42" s="1">
        <v>45.5</v>
      </c>
      <c r="N42" s="4"/>
      <c r="O42" s="1">
        <v>46</v>
      </c>
      <c r="P42" s="4"/>
      <c r="Q42" s="1">
        <v>46.5</v>
      </c>
      <c r="R42" s="4"/>
      <c r="S42" s="1">
        <v>46.5</v>
      </c>
      <c r="T42" s="4"/>
      <c r="U42" s="1">
        <v>46.5</v>
      </c>
      <c r="V42" s="4"/>
      <c r="W42" s="1">
        <v>44.5</v>
      </c>
      <c r="X42" s="4"/>
      <c r="Y42" s="1">
        <v>44.5</v>
      </c>
      <c r="Z42" s="4"/>
      <c r="AA42" s="1">
        <v>47.5</v>
      </c>
      <c r="AB42" s="4"/>
      <c r="AC42" s="1">
        <v>47.5</v>
      </c>
      <c r="AD42" s="4"/>
      <c r="AE42" s="1">
        <v>46.5</v>
      </c>
      <c r="AF42" s="4"/>
      <c r="AG42" s="1">
        <v>46.5</v>
      </c>
      <c r="AH42" s="4"/>
      <c r="AI42" s="1">
        <v>44</v>
      </c>
      <c r="AJ42" s="4"/>
      <c r="AK42" s="1">
        <v>46.5</v>
      </c>
      <c r="AL42" s="4"/>
      <c r="AM42" s="1">
        <v>46.5</v>
      </c>
      <c r="AN42" s="4"/>
      <c r="AO42" s="1">
        <v>45.5</v>
      </c>
      <c r="AP42" s="4"/>
      <c r="AQ42" s="1">
        <v>46.5</v>
      </c>
      <c r="AR42" s="4"/>
      <c r="AS42" s="1">
        <v>47.5</v>
      </c>
      <c r="AT42" s="4"/>
      <c r="AU42" s="1">
        <v>27</v>
      </c>
      <c r="AV42" s="4"/>
      <c r="AW42" s="1">
        <v>45.5</v>
      </c>
      <c r="AX42" s="4"/>
    </row>
    <row r="44" spans="1:50" ht="21" x14ac:dyDescent="0.3">
      <c r="C44" s="73" t="s">
        <v>35</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row>
    <row r="45" spans="1:50" x14ac:dyDescent="0.25">
      <c r="C45" s="2"/>
      <c r="D45" s="3"/>
      <c r="E45" s="2" t="str">
        <f>E$13</f>
        <v>Market</v>
      </c>
      <c r="F45" s="3"/>
      <c r="G45" s="2" t="str">
        <f>G$13</f>
        <v>Fell</v>
      </c>
      <c r="H45" s="3"/>
      <c r="I45" s="2" t="str">
        <f>I$13</f>
        <v>Hayes</v>
      </c>
      <c r="J45" s="3"/>
      <c r="K45" s="2" t="str">
        <f>K$13</f>
        <v>Grove</v>
      </c>
      <c r="L45" s="3"/>
      <c r="M45" s="2" t="str">
        <f>M$13</f>
        <v>McAllister</v>
      </c>
      <c r="N45" s="3"/>
      <c r="O45" s="2" t="str">
        <f>O$13</f>
        <v>Golden Gate</v>
      </c>
      <c r="P45" s="3"/>
      <c r="Q45" s="2" t="str">
        <f>Q$13</f>
        <v>Turk</v>
      </c>
      <c r="R45" s="3"/>
      <c r="S45" s="2" t="str">
        <f>S$13</f>
        <v>Eddy</v>
      </c>
      <c r="T45" s="3"/>
      <c r="U45" s="2" t="str">
        <f>U$13</f>
        <v>Ellis</v>
      </c>
      <c r="V45" s="3"/>
      <c r="W45" s="2" t="str">
        <f>W$13</f>
        <v>O'Farrell</v>
      </c>
      <c r="X45" s="3"/>
      <c r="Y45" s="2" t="str">
        <f>Y$13</f>
        <v>Geary</v>
      </c>
      <c r="Z45" s="3"/>
      <c r="AA45" s="63" t="str">
        <f>AA$13</f>
        <v>Post</v>
      </c>
      <c r="AB45" s="64"/>
      <c r="AC45" s="63" t="str">
        <f>AC$13</f>
        <v>Sutter</v>
      </c>
      <c r="AD45" s="64"/>
      <c r="AE45" s="63" t="str">
        <f>AE$13</f>
        <v>Bush</v>
      </c>
      <c r="AF45" s="64"/>
      <c r="AG45" s="63" t="str">
        <f>AG$13</f>
        <v>Pine</v>
      </c>
      <c r="AH45" s="64"/>
      <c r="AI45" s="63" t="str">
        <f>AI$13</f>
        <v>California</v>
      </c>
      <c r="AJ45" s="64"/>
      <c r="AK45" s="63" t="str">
        <f>AK$13</f>
        <v>Sacramento</v>
      </c>
      <c r="AL45" s="64"/>
      <c r="AM45" s="63" t="str">
        <f>AM$13</f>
        <v>Clay</v>
      </c>
      <c r="AN45" s="64"/>
      <c r="AO45" s="63" t="str">
        <f>AO$13</f>
        <v>Washington</v>
      </c>
      <c r="AP45" s="64"/>
      <c r="AQ45" s="63" t="str">
        <f>AQ$13</f>
        <v>Jackson</v>
      </c>
      <c r="AR45" s="64"/>
      <c r="AS45" s="63" t="str">
        <f>AS$13</f>
        <v>Pacific</v>
      </c>
      <c r="AT45" s="64"/>
      <c r="AU45" s="63" t="str">
        <f>AU$13</f>
        <v>Broadway</v>
      </c>
      <c r="AV45" s="64"/>
      <c r="AW45" s="63" t="str">
        <f>AW$13</f>
        <v>Vallejo</v>
      </c>
      <c r="AX45" s="64"/>
    </row>
    <row r="46" spans="1:50" x14ac:dyDescent="0.25">
      <c r="C46" s="2" t="s">
        <v>36</v>
      </c>
      <c r="D46" s="4"/>
      <c r="E46" s="1" t="s">
        <v>37</v>
      </c>
      <c r="F46" s="5">
        <v>11</v>
      </c>
      <c r="G46" s="1" t="s">
        <v>37</v>
      </c>
      <c r="H46" s="5">
        <v>8</v>
      </c>
      <c r="I46" s="1" t="s">
        <v>37</v>
      </c>
      <c r="J46" s="5">
        <v>8</v>
      </c>
      <c r="K46" s="1" t="s">
        <v>37</v>
      </c>
      <c r="L46" s="5">
        <f>15+23+15</f>
        <v>53</v>
      </c>
      <c r="M46" s="1" t="s">
        <v>37</v>
      </c>
      <c r="N46" s="54">
        <v>9</v>
      </c>
      <c r="O46" s="1" t="s">
        <v>37</v>
      </c>
      <c r="P46" s="5">
        <v>8</v>
      </c>
      <c r="Q46" s="1" t="s">
        <v>37</v>
      </c>
      <c r="R46" s="5">
        <f>8+19+15</f>
        <v>42</v>
      </c>
      <c r="S46" s="1" t="s">
        <v>37</v>
      </c>
      <c r="T46" s="5">
        <v>8</v>
      </c>
      <c r="U46" s="1" t="s">
        <v>37</v>
      </c>
      <c r="V46" s="5">
        <v>8</v>
      </c>
      <c r="W46" s="1" t="s">
        <v>37</v>
      </c>
      <c r="X46" s="5">
        <f>8+18+15</f>
        <v>41</v>
      </c>
      <c r="Y46" s="1" t="s">
        <v>37</v>
      </c>
      <c r="Z46" s="54">
        <v>8</v>
      </c>
      <c r="AA46" s="1" t="s">
        <v>37</v>
      </c>
      <c r="AB46" s="5">
        <v>8</v>
      </c>
      <c r="AC46" s="1" t="s">
        <v>37</v>
      </c>
      <c r="AD46" s="5">
        <f>8+14+15</f>
        <v>37</v>
      </c>
      <c r="AE46" s="1" t="s">
        <v>37</v>
      </c>
      <c r="AF46" s="5">
        <v>8</v>
      </c>
      <c r="AG46" s="1" t="s">
        <v>37</v>
      </c>
      <c r="AH46" s="5">
        <v>8</v>
      </c>
      <c r="AI46" s="1" t="s">
        <v>37</v>
      </c>
      <c r="AJ46" s="5">
        <v>8</v>
      </c>
      <c r="AK46" s="1" t="s">
        <v>37</v>
      </c>
      <c r="AL46" s="5">
        <f>8+15+15</f>
        <v>38</v>
      </c>
      <c r="AM46" s="1" t="s">
        <v>37</v>
      </c>
      <c r="AN46" s="5">
        <v>8</v>
      </c>
      <c r="AO46" s="1" t="s">
        <v>37</v>
      </c>
      <c r="AP46" s="5">
        <v>8</v>
      </c>
      <c r="AQ46" s="1" t="s">
        <v>37</v>
      </c>
      <c r="AR46" s="5">
        <f>8+11+15</f>
        <v>34</v>
      </c>
      <c r="AS46" s="1" t="s">
        <v>37</v>
      </c>
      <c r="AT46" s="5">
        <v>8</v>
      </c>
      <c r="AU46" s="1" t="s">
        <v>37</v>
      </c>
      <c r="AV46" s="5">
        <v>8</v>
      </c>
      <c r="AW46" s="1" t="s">
        <v>37</v>
      </c>
      <c r="AX46" s="5">
        <f>8+9+15</f>
        <v>32</v>
      </c>
    </row>
    <row r="47" spans="1:50" x14ac:dyDescent="0.25">
      <c r="C47" s="2" t="s">
        <v>38</v>
      </c>
      <c r="D47" s="4"/>
      <c r="E47" s="1" t="s">
        <v>39</v>
      </c>
      <c r="F47" s="5">
        <f>9+22+15</f>
        <v>46</v>
      </c>
      <c r="G47" s="48" t="s">
        <v>39</v>
      </c>
      <c r="H47" s="47">
        <f>8</f>
        <v>8</v>
      </c>
      <c r="I47" s="48" t="s">
        <v>39</v>
      </c>
      <c r="J47" s="47">
        <v>9</v>
      </c>
      <c r="K47" s="48" t="s">
        <v>39</v>
      </c>
      <c r="L47" s="47">
        <v>15</v>
      </c>
      <c r="M47" s="48" t="s">
        <v>39</v>
      </c>
      <c r="N47" s="47">
        <f>8+18+15</f>
        <v>41</v>
      </c>
      <c r="O47" s="48" t="s">
        <v>39</v>
      </c>
      <c r="P47" s="47">
        <v>8</v>
      </c>
      <c r="Q47" s="48" t="s">
        <v>39</v>
      </c>
      <c r="R47" s="47">
        <v>8</v>
      </c>
      <c r="S47" s="48" t="s">
        <v>39</v>
      </c>
      <c r="T47" s="47">
        <f>8+17+15</f>
        <v>40</v>
      </c>
      <c r="U47" s="48" t="s">
        <v>39</v>
      </c>
      <c r="V47" s="47">
        <v>8</v>
      </c>
      <c r="W47" s="48" t="s">
        <v>39</v>
      </c>
      <c r="X47" s="47">
        <f>8+22+15</f>
        <v>45</v>
      </c>
      <c r="Y47" s="48" t="s">
        <v>39</v>
      </c>
      <c r="Z47" s="47">
        <v>8</v>
      </c>
      <c r="AA47" s="48" t="s">
        <v>39</v>
      </c>
      <c r="AB47" s="47">
        <v>8</v>
      </c>
      <c r="AC47" s="48" t="s">
        <v>39</v>
      </c>
      <c r="AD47" s="47">
        <f>8+15+15</f>
        <v>38</v>
      </c>
      <c r="AE47" s="48" t="s">
        <v>39</v>
      </c>
      <c r="AF47" s="47">
        <v>8</v>
      </c>
      <c r="AG47" s="48" t="s">
        <v>39</v>
      </c>
      <c r="AH47" s="47">
        <v>8</v>
      </c>
      <c r="AI47" s="48" t="s">
        <v>39</v>
      </c>
      <c r="AJ47" s="47">
        <v>8</v>
      </c>
      <c r="AK47" s="48" t="s">
        <v>39</v>
      </c>
      <c r="AL47" s="47">
        <f>8+16+15</f>
        <v>39</v>
      </c>
      <c r="AM47" s="48" t="s">
        <v>39</v>
      </c>
      <c r="AN47" s="47">
        <v>8</v>
      </c>
      <c r="AO47" s="48" t="s">
        <v>39</v>
      </c>
      <c r="AP47" s="47">
        <v>8</v>
      </c>
      <c r="AQ47" s="48" t="s">
        <v>39</v>
      </c>
      <c r="AR47" s="47">
        <f>8+13+15</f>
        <v>36</v>
      </c>
      <c r="AS47" s="48" t="s">
        <v>39</v>
      </c>
      <c r="AT47" s="47">
        <v>8</v>
      </c>
      <c r="AU47" s="48" t="s">
        <v>39</v>
      </c>
      <c r="AV47" s="47">
        <v>8</v>
      </c>
      <c r="AW47" s="48" t="s">
        <v>39</v>
      </c>
      <c r="AX47" s="47">
        <f>8+8+15</f>
        <v>31</v>
      </c>
    </row>
    <row r="48" spans="1:50" x14ac:dyDescent="0.25">
      <c r="D48" s="51"/>
      <c r="F48" s="51"/>
      <c r="G48" s="52"/>
      <c r="H48" s="51"/>
      <c r="I48" s="52"/>
      <c r="J48" s="51"/>
      <c r="K48" s="52"/>
      <c r="L48" s="51"/>
      <c r="M48" s="52"/>
      <c r="N48" s="51"/>
      <c r="O48" s="52"/>
      <c r="P48" s="51"/>
      <c r="Q48" s="52"/>
      <c r="R48" s="51"/>
      <c r="S48" s="52"/>
      <c r="T48" s="51"/>
      <c r="U48" s="52"/>
      <c r="V48" s="51"/>
      <c r="W48" s="52"/>
      <c r="X48" s="51"/>
      <c r="Y48" s="52"/>
      <c r="Z48" s="51"/>
      <c r="AA48" s="52"/>
      <c r="AB48" s="51"/>
      <c r="AC48" s="52"/>
      <c r="AD48" s="51"/>
      <c r="AE48" s="52"/>
      <c r="AF48" s="51"/>
      <c r="AG48" s="52"/>
      <c r="AH48" s="51"/>
      <c r="AI48" s="52"/>
      <c r="AJ48" s="51"/>
      <c r="AK48" s="52"/>
      <c r="AL48" s="51"/>
      <c r="AM48" s="52"/>
      <c r="AN48" s="51"/>
      <c r="AO48" s="52"/>
      <c r="AP48" s="51"/>
      <c r="AQ48" s="52"/>
      <c r="AR48" s="51"/>
      <c r="AS48" s="52"/>
      <c r="AT48" s="51"/>
      <c r="AU48" s="52"/>
      <c r="AV48" s="51"/>
      <c r="AW48" s="52"/>
      <c r="AX48" s="51"/>
    </row>
    <row r="49" spans="1:50" ht="15.75" thickBot="1" x14ac:dyDescent="0.3">
      <c r="D49" s="49"/>
      <c r="F49" s="49"/>
      <c r="G49" s="50"/>
      <c r="H49" s="49"/>
      <c r="I49" s="50"/>
      <c r="J49" s="49"/>
      <c r="K49" s="50"/>
      <c r="L49" s="49"/>
      <c r="M49" s="50"/>
      <c r="N49" s="49"/>
      <c r="O49" s="50"/>
      <c r="P49" s="49"/>
      <c r="Q49" s="50"/>
      <c r="R49" s="49"/>
      <c r="S49" s="50"/>
      <c r="T49" s="49"/>
      <c r="U49" s="50"/>
      <c r="V49" s="49"/>
      <c r="W49" s="50"/>
      <c r="X49" s="49"/>
      <c r="Y49" s="50"/>
      <c r="Z49" s="49"/>
      <c r="AA49" s="50"/>
      <c r="AB49" s="49"/>
      <c r="AC49" s="50"/>
      <c r="AD49" s="49"/>
      <c r="AE49" s="50"/>
      <c r="AF49" s="49"/>
      <c r="AG49" s="50"/>
      <c r="AH49" s="49"/>
      <c r="AI49" s="50"/>
      <c r="AJ49" s="49"/>
      <c r="AK49" s="50"/>
      <c r="AL49" s="49"/>
      <c r="AM49" s="50"/>
      <c r="AN49" s="49"/>
      <c r="AO49" s="50"/>
      <c r="AP49" s="49"/>
      <c r="AQ49" s="50"/>
      <c r="AR49" s="49"/>
      <c r="AS49" s="50"/>
      <c r="AT49" s="49"/>
      <c r="AU49" s="50"/>
      <c r="AV49" s="49"/>
      <c r="AW49" s="50"/>
      <c r="AX49" s="49"/>
    </row>
    <row r="50" spans="1:50" ht="19.5" thickBot="1" x14ac:dyDescent="0.35">
      <c r="C50" s="75" t="s">
        <v>40</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row>
    <row r="52" spans="1:50" ht="18.75" x14ac:dyDescent="0.3">
      <c r="C52" s="73" t="s">
        <v>41</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row>
    <row r="53" spans="1:50" x14ac:dyDescent="0.25">
      <c r="C53" s="2" t="s">
        <v>3</v>
      </c>
      <c r="D53" s="3"/>
      <c r="E53" s="2" t="str">
        <f>E$13</f>
        <v>Market</v>
      </c>
      <c r="F53" s="3"/>
      <c r="G53" s="2" t="str">
        <f>G$13</f>
        <v>Fell</v>
      </c>
      <c r="H53" s="3"/>
      <c r="I53" s="2" t="str">
        <f>I$13</f>
        <v>Hayes</v>
      </c>
      <c r="J53" s="3"/>
      <c r="K53" s="2" t="str">
        <f>K$13</f>
        <v>Grove</v>
      </c>
      <c r="L53" s="3"/>
      <c r="M53" s="2" t="str">
        <f>M$13</f>
        <v>McAllister</v>
      </c>
      <c r="N53" s="3"/>
      <c r="O53" s="2" t="str">
        <f>O$13</f>
        <v>Golden Gate</v>
      </c>
      <c r="P53" s="3"/>
      <c r="Q53" s="2" t="str">
        <f>Q$13</f>
        <v>Turk</v>
      </c>
      <c r="R53" s="3"/>
      <c r="S53" s="2" t="str">
        <f>S$13</f>
        <v>Eddy</v>
      </c>
      <c r="T53" s="3"/>
      <c r="U53" s="2" t="str">
        <f>U$13</f>
        <v>Ellis</v>
      </c>
      <c r="V53" s="3"/>
      <c r="W53" s="2" t="str">
        <f>W$13</f>
        <v>O'Farrell</v>
      </c>
      <c r="X53" s="3"/>
      <c r="Y53" s="2" t="str">
        <f>Y$13</f>
        <v>Geary</v>
      </c>
      <c r="Z53" s="3"/>
      <c r="AA53" s="63" t="str">
        <f>AA$13</f>
        <v>Post</v>
      </c>
      <c r="AB53" s="64"/>
      <c r="AC53" s="63" t="str">
        <f>AC$13</f>
        <v>Sutter</v>
      </c>
      <c r="AD53" s="64"/>
      <c r="AE53" s="63" t="str">
        <f>AE$13</f>
        <v>Bush</v>
      </c>
      <c r="AF53" s="64"/>
      <c r="AG53" s="63" t="str">
        <f>AG$13</f>
        <v>Pine</v>
      </c>
      <c r="AH53" s="64"/>
      <c r="AI53" s="63" t="str">
        <f>AI$13</f>
        <v>California</v>
      </c>
      <c r="AJ53" s="64"/>
      <c r="AK53" s="63" t="str">
        <f>AK$13</f>
        <v>Sacramento</v>
      </c>
      <c r="AL53" s="64"/>
      <c r="AM53" s="63" t="str">
        <f>AM$13</f>
        <v>Clay</v>
      </c>
      <c r="AN53" s="64"/>
      <c r="AO53" s="63" t="str">
        <f>AO$13</f>
        <v>Washington</v>
      </c>
      <c r="AP53" s="64"/>
      <c r="AQ53" s="63" t="str">
        <f>AQ$13</f>
        <v>Jackson</v>
      </c>
      <c r="AR53" s="64"/>
      <c r="AS53" s="63" t="str">
        <f>AS$13</f>
        <v>Pacific</v>
      </c>
      <c r="AT53" s="64"/>
      <c r="AU53" s="63" t="str">
        <f>AU$13</f>
        <v>Broadway</v>
      </c>
      <c r="AV53" s="64"/>
      <c r="AW53" s="63" t="str">
        <f>AW$13</f>
        <v>Vallejo</v>
      </c>
      <c r="AX53" s="64"/>
    </row>
    <row r="54" spans="1:50" x14ac:dyDescent="0.25">
      <c r="A54" s="25">
        <v>1</v>
      </c>
      <c r="C54" s="2">
        <v>1</v>
      </c>
      <c r="D54" s="4"/>
      <c r="E54" s="1">
        <v>0</v>
      </c>
      <c r="F54" s="4"/>
      <c r="G54" s="1">
        <v>0</v>
      </c>
      <c r="H54" s="4"/>
      <c r="I54" s="1">
        <v>0</v>
      </c>
      <c r="J54" s="4"/>
      <c r="K54" s="1">
        <v>0</v>
      </c>
      <c r="L54" s="4"/>
      <c r="M54" s="1">
        <v>0</v>
      </c>
      <c r="N54" s="4"/>
      <c r="O54" s="1">
        <v>0</v>
      </c>
      <c r="P54" s="4"/>
      <c r="Q54" s="1">
        <v>0</v>
      </c>
      <c r="R54" s="4"/>
      <c r="S54" s="1">
        <v>0</v>
      </c>
      <c r="T54" s="4"/>
      <c r="U54" s="1">
        <v>0</v>
      </c>
      <c r="V54" s="4"/>
      <c r="W54" s="1">
        <v>0</v>
      </c>
      <c r="X54" s="4"/>
      <c r="Y54" s="1">
        <v>0</v>
      </c>
      <c r="Z54" s="4"/>
      <c r="AA54" s="1">
        <v>0</v>
      </c>
      <c r="AB54" s="4"/>
      <c r="AC54" s="1">
        <v>0</v>
      </c>
      <c r="AD54" s="4"/>
      <c r="AE54" s="1">
        <v>0</v>
      </c>
      <c r="AF54" s="4"/>
      <c r="AG54" s="1">
        <v>0</v>
      </c>
      <c r="AH54" s="4"/>
      <c r="AI54" s="1">
        <v>0</v>
      </c>
      <c r="AJ54" s="4"/>
      <c r="AK54" s="1">
        <v>0</v>
      </c>
      <c r="AL54" s="4"/>
      <c r="AM54" s="1">
        <v>0</v>
      </c>
      <c r="AN54" s="4"/>
      <c r="AO54" s="1">
        <v>0</v>
      </c>
      <c r="AP54" s="4"/>
      <c r="AQ54" s="1">
        <v>0</v>
      </c>
      <c r="AR54" s="4"/>
      <c r="AS54" s="1">
        <v>0</v>
      </c>
      <c r="AT54" s="4"/>
      <c r="AU54" s="1">
        <v>0</v>
      </c>
      <c r="AV54" s="4"/>
      <c r="AW54" s="1">
        <v>0</v>
      </c>
      <c r="AX54" s="4"/>
    </row>
    <row r="55" spans="1:50" x14ac:dyDescent="0.25">
      <c r="A55" s="25">
        <v>2</v>
      </c>
      <c r="C55" s="2">
        <v>2</v>
      </c>
      <c r="D55" s="4"/>
      <c r="E55" s="1">
        <v>0</v>
      </c>
      <c r="F55" s="4"/>
      <c r="G55" s="1">
        <v>0</v>
      </c>
      <c r="H55" s="4"/>
      <c r="I55" s="1">
        <v>0</v>
      </c>
      <c r="J55" s="4"/>
      <c r="K55" s="1">
        <v>0</v>
      </c>
      <c r="L55" s="4"/>
      <c r="M55" s="1">
        <v>0</v>
      </c>
      <c r="N55" s="4"/>
      <c r="O55" s="1">
        <v>0</v>
      </c>
      <c r="P55" s="4"/>
      <c r="Q55" s="1">
        <v>0</v>
      </c>
      <c r="R55" s="4"/>
      <c r="S55" s="1">
        <v>0</v>
      </c>
      <c r="T55" s="4"/>
      <c r="U55" s="1">
        <v>0</v>
      </c>
      <c r="V55" s="4"/>
      <c r="W55" s="1">
        <v>0</v>
      </c>
      <c r="X55" s="4"/>
      <c r="Y55" s="1">
        <v>0</v>
      </c>
      <c r="Z55" s="4"/>
      <c r="AA55" s="1">
        <v>0</v>
      </c>
      <c r="AB55" s="4"/>
      <c r="AC55" s="1">
        <v>0</v>
      </c>
      <c r="AD55" s="4"/>
      <c r="AE55" s="1">
        <v>0</v>
      </c>
      <c r="AF55" s="4"/>
      <c r="AG55" s="1">
        <v>0</v>
      </c>
      <c r="AH55" s="4"/>
      <c r="AI55" s="1">
        <v>0</v>
      </c>
      <c r="AJ55" s="4"/>
      <c r="AK55" s="1">
        <v>0</v>
      </c>
      <c r="AL55" s="4"/>
      <c r="AM55" s="1">
        <v>0</v>
      </c>
      <c r="AN55" s="4"/>
      <c r="AO55" s="1">
        <v>0</v>
      </c>
      <c r="AP55" s="4"/>
      <c r="AQ55" s="1">
        <v>0</v>
      </c>
      <c r="AR55" s="4"/>
      <c r="AS55" s="1">
        <v>0</v>
      </c>
      <c r="AT55" s="4"/>
      <c r="AU55" s="1">
        <v>0</v>
      </c>
      <c r="AV55" s="4"/>
      <c r="AW55" s="1">
        <v>0</v>
      </c>
      <c r="AX55" s="4"/>
    </row>
    <row r="56" spans="1:50" x14ac:dyDescent="0.25">
      <c r="A56" s="25">
        <v>3</v>
      </c>
      <c r="C56" s="2">
        <v>3</v>
      </c>
      <c r="D56" s="4"/>
      <c r="E56" s="1">
        <v>0</v>
      </c>
      <c r="F56" s="4"/>
      <c r="G56" s="1">
        <v>0</v>
      </c>
      <c r="H56" s="4"/>
      <c r="I56" s="1">
        <v>0</v>
      </c>
      <c r="J56" s="4"/>
      <c r="K56" s="1">
        <v>0</v>
      </c>
      <c r="L56" s="4"/>
      <c r="M56" s="1">
        <v>0</v>
      </c>
      <c r="N56" s="4"/>
      <c r="O56" s="1">
        <v>0</v>
      </c>
      <c r="P56" s="4"/>
      <c r="Q56" s="1">
        <v>0</v>
      </c>
      <c r="R56" s="4"/>
      <c r="S56" s="1">
        <v>0</v>
      </c>
      <c r="T56" s="4"/>
      <c r="U56" s="1">
        <v>0</v>
      </c>
      <c r="V56" s="4"/>
      <c r="W56" s="1">
        <v>0</v>
      </c>
      <c r="X56" s="4"/>
      <c r="Y56" s="1">
        <v>0</v>
      </c>
      <c r="Z56" s="4"/>
      <c r="AA56" s="1">
        <v>0</v>
      </c>
      <c r="AB56" s="4"/>
      <c r="AC56" s="1">
        <v>0</v>
      </c>
      <c r="AD56" s="4"/>
      <c r="AE56" s="1">
        <v>0</v>
      </c>
      <c r="AF56" s="4"/>
      <c r="AG56" s="1">
        <v>0</v>
      </c>
      <c r="AH56" s="4"/>
      <c r="AI56" s="1">
        <v>0</v>
      </c>
      <c r="AJ56" s="4"/>
      <c r="AK56" s="1">
        <v>0</v>
      </c>
      <c r="AL56" s="4"/>
      <c r="AM56" s="1">
        <v>0</v>
      </c>
      <c r="AN56" s="4"/>
      <c r="AO56" s="1">
        <v>0</v>
      </c>
      <c r="AP56" s="4"/>
      <c r="AQ56" s="1">
        <v>0</v>
      </c>
      <c r="AR56" s="4"/>
      <c r="AS56" s="1">
        <v>0</v>
      </c>
      <c r="AT56" s="4"/>
      <c r="AU56" s="1">
        <v>0</v>
      </c>
      <c r="AV56" s="4"/>
      <c r="AW56" s="1">
        <v>0</v>
      </c>
      <c r="AX56" s="4"/>
    </row>
    <row r="58" spans="1:50" ht="18.75" x14ac:dyDescent="0.3">
      <c r="C58" s="73" t="s">
        <v>42</v>
      </c>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row>
    <row r="59" spans="1:50" x14ac:dyDescent="0.25">
      <c r="C59" s="2" t="s">
        <v>3</v>
      </c>
      <c r="D59" s="3"/>
      <c r="E59" s="2" t="str">
        <f>E$13</f>
        <v>Market</v>
      </c>
      <c r="F59" s="3"/>
      <c r="G59" s="2" t="str">
        <f>G$13</f>
        <v>Fell</v>
      </c>
      <c r="H59" s="3"/>
      <c r="I59" s="2" t="str">
        <f>I$13</f>
        <v>Hayes</v>
      </c>
      <c r="J59" s="3"/>
      <c r="K59" s="2" t="str">
        <f>K$13</f>
        <v>Grove</v>
      </c>
      <c r="L59" s="3"/>
      <c r="M59" s="2" t="str">
        <f>M$13</f>
        <v>McAllister</v>
      </c>
      <c r="N59" s="3"/>
      <c r="O59" s="2" t="str">
        <f>O$13</f>
        <v>Golden Gate</v>
      </c>
      <c r="P59" s="3"/>
      <c r="Q59" s="2" t="str">
        <f>Q$13</f>
        <v>Turk</v>
      </c>
      <c r="R59" s="3"/>
      <c r="S59" s="2" t="str">
        <f>S$13</f>
        <v>Eddy</v>
      </c>
      <c r="T59" s="3"/>
      <c r="U59" s="2" t="str">
        <f>U$13</f>
        <v>Ellis</v>
      </c>
      <c r="V59" s="3"/>
      <c r="W59" s="2" t="str">
        <f>W$13</f>
        <v>O'Farrell</v>
      </c>
      <c r="X59" s="3"/>
      <c r="Y59" s="2" t="str">
        <f>Y$13</f>
        <v>Geary</v>
      </c>
      <c r="Z59" s="3"/>
      <c r="AA59" s="63" t="str">
        <f>AA$13</f>
        <v>Post</v>
      </c>
      <c r="AB59" s="64"/>
      <c r="AC59" s="63" t="str">
        <f>AC$13</f>
        <v>Sutter</v>
      </c>
      <c r="AD59" s="64"/>
      <c r="AE59" s="63" t="str">
        <f>AE$13</f>
        <v>Bush</v>
      </c>
      <c r="AF59" s="64"/>
      <c r="AG59" s="63" t="str">
        <f>AG$13</f>
        <v>Pine</v>
      </c>
      <c r="AH59" s="64"/>
      <c r="AI59" s="63" t="str">
        <f>AI$13</f>
        <v>California</v>
      </c>
      <c r="AJ59" s="64"/>
      <c r="AK59" s="63" t="str">
        <f>AK$13</f>
        <v>Sacramento</v>
      </c>
      <c r="AL59" s="64"/>
      <c r="AM59" s="63" t="str">
        <f>AM$13</f>
        <v>Clay</v>
      </c>
      <c r="AN59" s="64"/>
      <c r="AO59" s="63" t="str">
        <f>AO$13</f>
        <v>Washington</v>
      </c>
      <c r="AP59" s="64"/>
      <c r="AQ59" s="63" t="str">
        <f>AQ$13</f>
        <v>Jackson</v>
      </c>
      <c r="AR59" s="64"/>
      <c r="AS59" s="63" t="str">
        <f>AS$13</f>
        <v>Pacific</v>
      </c>
      <c r="AT59" s="64"/>
      <c r="AU59" s="63" t="str">
        <f>AU$13</f>
        <v>Broadway</v>
      </c>
      <c r="AV59" s="64"/>
      <c r="AW59" s="63" t="str">
        <f>AW$13</f>
        <v>Vallejo</v>
      </c>
      <c r="AX59" s="64"/>
    </row>
    <row r="60" spans="1:50" x14ac:dyDescent="0.25">
      <c r="A60" s="25">
        <v>1</v>
      </c>
      <c r="C60" s="2">
        <v>1</v>
      </c>
      <c r="D60" s="4"/>
      <c r="E60" s="1">
        <v>37</v>
      </c>
      <c r="F60" s="4"/>
      <c r="G60" s="1">
        <v>46.5</v>
      </c>
      <c r="H60" s="4"/>
      <c r="I60" s="1">
        <v>48.5</v>
      </c>
      <c r="J60" s="4"/>
      <c r="K60" s="1">
        <v>50.5</v>
      </c>
      <c r="L60" s="4"/>
      <c r="M60" s="1">
        <v>45.5</v>
      </c>
      <c r="N60" s="4"/>
      <c r="O60" s="1">
        <v>46</v>
      </c>
      <c r="P60" s="4"/>
      <c r="Q60" s="1">
        <v>46.5</v>
      </c>
      <c r="R60" s="4"/>
      <c r="S60" s="1">
        <v>46.5</v>
      </c>
      <c r="T60" s="4"/>
      <c r="U60" s="1">
        <v>46.5</v>
      </c>
      <c r="V60" s="4"/>
      <c r="W60" s="1">
        <v>44.5</v>
      </c>
      <c r="X60" s="4"/>
      <c r="Y60" s="1">
        <v>44.5</v>
      </c>
      <c r="Z60" s="4"/>
      <c r="AA60" s="1">
        <v>47.5</v>
      </c>
      <c r="AB60" s="4"/>
      <c r="AC60" s="1">
        <v>47.5</v>
      </c>
      <c r="AD60" s="4"/>
      <c r="AE60" s="1">
        <v>46.5</v>
      </c>
      <c r="AF60" s="4"/>
      <c r="AG60" s="1">
        <v>46.5</v>
      </c>
      <c r="AH60" s="4"/>
      <c r="AI60" s="1">
        <v>44</v>
      </c>
      <c r="AJ60" s="4"/>
      <c r="AK60" s="1">
        <v>46.5</v>
      </c>
      <c r="AL60" s="4"/>
      <c r="AM60" s="1">
        <v>46.5</v>
      </c>
      <c r="AN60" s="4"/>
      <c r="AO60" s="1">
        <v>45.5</v>
      </c>
      <c r="AP60" s="4"/>
      <c r="AQ60" s="1">
        <v>46.5</v>
      </c>
      <c r="AR60" s="4"/>
      <c r="AS60" s="1">
        <v>47.5</v>
      </c>
      <c r="AT60" s="4"/>
      <c r="AU60" s="1">
        <v>30</v>
      </c>
      <c r="AV60" s="4"/>
      <c r="AW60" s="1">
        <v>45.5</v>
      </c>
      <c r="AX60" s="4"/>
    </row>
    <row r="61" spans="1:50" x14ac:dyDescent="0.25">
      <c r="A61" s="25">
        <v>2</v>
      </c>
      <c r="C61" s="2">
        <v>2</v>
      </c>
      <c r="D61" s="4"/>
      <c r="E61" s="1">
        <v>37</v>
      </c>
      <c r="F61" s="4"/>
      <c r="G61" s="1">
        <v>43.5</v>
      </c>
      <c r="H61" s="4"/>
      <c r="I61" s="1">
        <v>48.5</v>
      </c>
      <c r="J61" s="4"/>
      <c r="K61" s="1">
        <v>50.5</v>
      </c>
      <c r="L61" s="4"/>
      <c r="M61" s="1">
        <v>45.5</v>
      </c>
      <c r="N61" s="4"/>
      <c r="O61" s="1">
        <v>46</v>
      </c>
      <c r="P61" s="4"/>
      <c r="Q61" s="1">
        <v>46.5</v>
      </c>
      <c r="R61" s="4"/>
      <c r="S61" s="1">
        <v>46.5</v>
      </c>
      <c r="T61" s="4"/>
      <c r="U61" s="1">
        <v>46.5</v>
      </c>
      <c r="V61" s="4"/>
      <c r="W61" s="1">
        <v>44.5</v>
      </c>
      <c r="X61" s="4"/>
      <c r="Y61" s="1">
        <v>44.5</v>
      </c>
      <c r="Z61" s="4"/>
      <c r="AA61" s="1">
        <v>47.5</v>
      </c>
      <c r="AB61" s="4"/>
      <c r="AC61" s="1">
        <v>47.5</v>
      </c>
      <c r="AD61" s="4"/>
      <c r="AE61" s="1">
        <v>46.5</v>
      </c>
      <c r="AF61" s="4"/>
      <c r="AG61" s="1">
        <v>46.5</v>
      </c>
      <c r="AH61" s="4"/>
      <c r="AI61" s="1">
        <v>44</v>
      </c>
      <c r="AJ61" s="4"/>
      <c r="AK61" s="1">
        <v>46.5</v>
      </c>
      <c r="AL61" s="4"/>
      <c r="AM61" s="1">
        <v>46.5</v>
      </c>
      <c r="AN61" s="4"/>
      <c r="AO61" s="1">
        <v>45.5</v>
      </c>
      <c r="AP61" s="4"/>
      <c r="AQ61" s="1">
        <v>46.5</v>
      </c>
      <c r="AR61" s="4"/>
      <c r="AS61" s="1">
        <v>47.5</v>
      </c>
      <c r="AT61" s="4"/>
      <c r="AU61" s="1">
        <v>19</v>
      </c>
      <c r="AV61" s="4"/>
      <c r="AW61" s="1">
        <v>45.5</v>
      </c>
      <c r="AX61" s="4"/>
    </row>
    <row r="62" spans="1:50" x14ac:dyDescent="0.25">
      <c r="A62" s="25">
        <v>3</v>
      </c>
      <c r="C62" s="2">
        <v>3</v>
      </c>
      <c r="D62" s="4"/>
      <c r="E62" s="1">
        <v>37</v>
      </c>
      <c r="F62" s="4"/>
      <c r="G62" s="1">
        <v>46.5</v>
      </c>
      <c r="H62" s="4"/>
      <c r="I62" s="1">
        <v>48.5</v>
      </c>
      <c r="J62" s="4"/>
      <c r="K62" s="1">
        <v>50.5</v>
      </c>
      <c r="L62" s="4"/>
      <c r="M62" s="1">
        <v>45.5</v>
      </c>
      <c r="N62" s="4"/>
      <c r="O62" s="1">
        <v>46</v>
      </c>
      <c r="P62" s="4"/>
      <c r="Q62" s="1">
        <v>46.5</v>
      </c>
      <c r="R62" s="4"/>
      <c r="S62" s="1">
        <v>46.5</v>
      </c>
      <c r="T62" s="4"/>
      <c r="U62" s="1">
        <v>46.5</v>
      </c>
      <c r="V62" s="4"/>
      <c r="W62" s="1">
        <v>44.5</v>
      </c>
      <c r="X62" s="4"/>
      <c r="Y62" s="1">
        <v>44.5</v>
      </c>
      <c r="Z62" s="4"/>
      <c r="AA62" s="1">
        <v>47.5</v>
      </c>
      <c r="AB62" s="4"/>
      <c r="AC62" s="1">
        <v>47.5</v>
      </c>
      <c r="AD62" s="4"/>
      <c r="AE62" s="1">
        <v>46.5</v>
      </c>
      <c r="AF62" s="4"/>
      <c r="AG62" s="1">
        <v>46.5</v>
      </c>
      <c r="AH62" s="4"/>
      <c r="AI62" s="1">
        <v>44</v>
      </c>
      <c r="AJ62" s="4"/>
      <c r="AK62" s="1">
        <v>46.5</v>
      </c>
      <c r="AL62" s="4"/>
      <c r="AM62" s="1">
        <v>46.5</v>
      </c>
      <c r="AN62" s="4"/>
      <c r="AO62" s="1">
        <v>45.5</v>
      </c>
      <c r="AP62" s="4"/>
      <c r="AQ62" s="1">
        <v>46.5</v>
      </c>
      <c r="AR62" s="4"/>
      <c r="AS62" s="1">
        <v>47.5</v>
      </c>
      <c r="AT62" s="4"/>
      <c r="AU62" s="1">
        <v>30</v>
      </c>
      <c r="AV62" s="4"/>
      <c r="AW62" s="1">
        <v>45.5</v>
      </c>
      <c r="AX62" s="4"/>
    </row>
    <row r="64" spans="1:50" ht="18.75" x14ac:dyDescent="0.3">
      <c r="C64" s="73" t="s">
        <v>43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row>
    <row r="65" spans="1:50" x14ac:dyDescent="0.25">
      <c r="C65" s="2" t="s">
        <v>3</v>
      </c>
      <c r="D65" s="3"/>
      <c r="E65" s="2" t="str">
        <f>E$13</f>
        <v>Market</v>
      </c>
      <c r="F65" s="3"/>
      <c r="G65" s="2" t="str">
        <f>G$13</f>
        <v>Fell</v>
      </c>
      <c r="H65" s="3"/>
      <c r="I65" s="2" t="str">
        <f>I$13</f>
        <v>Hayes</v>
      </c>
      <c r="J65" s="3"/>
      <c r="K65" s="2" t="str">
        <f>K$13</f>
        <v>Grove</v>
      </c>
      <c r="L65" s="3"/>
      <c r="M65" s="2" t="str">
        <f>M$13</f>
        <v>McAllister</v>
      </c>
      <c r="N65" s="3"/>
      <c r="O65" s="2" t="str">
        <f>O$13</f>
        <v>Golden Gate</v>
      </c>
      <c r="P65" s="3"/>
      <c r="Q65" s="2" t="str">
        <f>Q$13</f>
        <v>Turk</v>
      </c>
      <c r="R65" s="3"/>
      <c r="S65" s="2" t="str">
        <f>S$13</f>
        <v>Eddy</v>
      </c>
      <c r="T65" s="3"/>
      <c r="U65" s="2" t="str">
        <f>U$13</f>
        <v>Ellis</v>
      </c>
      <c r="V65" s="3"/>
      <c r="W65" s="2" t="str">
        <f>W$13</f>
        <v>O'Farrell</v>
      </c>
      <c r="X65" s="3"/>
      <c r="Y65" s="2" t="str">
        <f>Y$13</f>
        <v>Geary</v>
      </c>
      <c r="Z65" s="3"/>
      <c r="AA65" s="63" t="str">
        <f>AA$13</f>
        <v>Post</v>
      </c>
      <c r="AB65" s="64"/>
      <c r="AC65" s="63" t="str">
        <f>AC$13</f>
        <v>Sutter</v>
      </c>
      <c r="AD65" s="64"/>
      <c r="AE65" s="63" t="str">
        <f>AE$13</f>
        <v>Bush</v>
      </c>
      <c r="AF65" s="64"/>
      <c r="AG65" s="63" t="str">
        <f>AG$13</f>
        <v>Pine</v>
      </c>
      <c r="AH65" s="64"/>
      <c r="AI65" s="63" t="str">
        <f>AI$13</f>
        <v>California</v>
      </c>
      <c r="AJ65" s="64"/>
      <c r="AK65" s="63" t="str">
        <f>AK$13</f>
        <v>Sacramento</v>
      </c>
      <c r="AL65" s="64"/>
      <c r="AM65" s="63" t="str">
        <f>AM$13</f>
        <v>Clay</v>
      </c>
      <c r="AN65" s="64"/>
      <c r="AO65" s="63" t="str">
        <f>AO$13</f>
        <v>Washington</v>
      </c>
      <c r="AP65" s="64"/>
      <c r="AQ65" s="63" t="str">
        <f>AQ$13</f>
        <v>Jackson</v>
      </c>
      <c r="AR65" s="64"/>
      <c r="AS65" s="63" t="str">
        <f>AS$13</f>
        <v>Pacific</v>
      </c>
      <c r="AT65" s="64"/>
      <c r="AU65" s="63" t="str">
        <f>AU$13</f>
        <v>Broadway</v>
      </c>
      <c r="AV65" s="64"/>
      <c r="AW65" s="63" t="str">
        <f>AW$13</f>
        <v>Vallejo</v>
      </c>
      <c r="AX65" s="64"/>
    </row>
    <row r="66" spans="1:50" x14ac:dyDescent="0.25">
      <c r="A66" s="25">
        <v>1</v>
      </c>
      <c r="C66" s="2">
        <v>1</v>
      </c>
      <c r="D66" s="4"/>
      <c r="E66" s="1">
        <v>0</v>
      </c>
      <c r="F66" s="4"/>
      <c r="G66" s="5">
        <v>0</v>
      </c>
      <c r="H66" s="4"/>
      <c r="I66" s="1">
        <v>0</v>
      </c>
      <c r="J66" s="4"/>
      <c r="K66" s="1">
        <v>0</v>
      </c>
      <c r="L66" s="4"/>
      <c r="M66" s="1">
        <v>0</v>
      </c>
      <c r="N66" s="4"/>
      <c r="O66" s="5">
        <v>0</v>
      </c>
      <c r="P66" s="4"/>
      <c r="Q66" s="5">
        <v>0</v>
      </c>
      <c r="R66" s="4"/>
      <c r="S66" s="5">
        <v>0</v>
      </c>
      <c r="T66" s="4"/>
      <c r="U66" s="1">
        <v>0</v>
      </c>
      <c r="V66" s="4"/>
      <c r="W66" s="1">
        <v>0</v>
      </c>
      <c r="X66" s="4"/>
      <c r="Y66" s="1">
        <v>0</v>
      </c>
      <c r="Z66" s="4"/>
      <c r="AA66" s="1">
        <v>0</v>
      </c>
      <c r="AB66" s="4"/>
      <c r="AC66" s="1">
        <v>0</v>
      </c>
      <c r="AD66" s="4"/>
      <c r="AE66" s="1">
        <v>0</v>
      </c>
      <c r="AF66" s="4"/>
      <c r="AG66" s="1">
        <v>0</v>
      </c>
      <c r="AH66" s="4"/>
      <c r="AI66" s="1">
        <v>0</v>
      </c>
      <c r="AJ66" s="4"/>
      <c r="AK66" s="1">
        <v>0</v>
      </c>
      <c r="AL66" s="4"/>
      <c r="AM66" s="1">
        <v>0</v>
      </c>
      <c r="AN66" s="4"/>
      <c r="AO66" s="1">
        <v>0</v>
      </c>
      <c r="AP66" s="4"/>
      <c r="AQ66" s="1">
        <v>0</v>
      </c>
      <c r="AR66" s="4"/>
      <c r="AS66" s="1">
        <v>0</v>
      </c>
      <c r="AT66" s="4"/>
      <c r="AU66" s="1">
        <v>0</v>
      </c>
      <c r="AV66" s="4"/>
      <c r="AW66" s="1">
        <v>0</v>
      </c>
      <c r="AX66" s="4"/>
    </row>
    <row r="67" spans="1:50" x14ac:dyDescent="0.25">
      <c r="A67" s="25">
        <v>2</v>
      </c>
      <c r="C67" s="2">
        <v>2</v>
      </c>
      <c r="D67" s="4"/>
      <c r="E67" s="1">
        <v>0</v>
      </c>
      <c r="F67" s="4"/>
      <c r="G67" s="5">
        <v>0</v>
      </c>
      <c r="H67" s="4"/>
      <c r="I67" s="1">
        <v>0</v>
      </c>
      <c r="J67" s="4"/>
      <c r="K67" s="1">
        <v>0</v>
      </c>
      <c r="L67" s="4"/>
      <c r="M67" s="1">
        <v>0</v>
      </c>
      <c r="N67" s="4"/>
      <c r="O67" s="5">
        <v>0</v>
      </c>
      <c r="P67" s="4"/>
      <c r="Q67" s="5">
        <v>0</v>
      </c>
      <c r="R67" s="4"/>
      <c r="S67" s="5">
        <v>0</v>
      </c>
      <c r="T67" s="4"/>
      <c r="U67" s="1">
        <v>0</v>
      </c>
      <c r="V67" s="4"/>
      <c r="W67" s="1">
        <v>0</v>
      </c>
      <c r="X67" s="4"/>
      <c r="Y67" s="1">
        <v>0</v>
      </c>
      <c r="Z67" s="4"/>
      <c r="AA67" s="1">
        <v>0</v>
      </c>
      <c r="AB67" s="4"/>
      <c r="AC67" s="1">
        <v>0</v>
      </c>
      <c r="AD67" s="4"/>
      <c r="AE67" s="1">
        <v>0</v>
      </c>
      <c r="AF67" s="4"/>
      <c r="AG67" s="1">
        <v>0</v>
      </c>
      <c r="AH67" s="4"/>
      <c r="AI67" s="1">
        <v>0</v>
      </c>
      <c r="AJ67" s="4"/>
      <c r="AK67" s="1">
        <v>0</v>
      </c>
      <c r="AL67" s="4"/>
      <c r="AM67" s="1">
        <v>0</v>
      </c>
      <c r="AN67" s="4"/>
      <c r="AO67" s="1">
        <v>0</v>
      </c>
      <c r="AP67" s="4"/>
      <c r="AQ67" s="1">
        <v>0</v>
      </c>
      <c r="AR67" s="4"/>
      <c r="AS67" s="1">
        <v>0</v>
      </c>
      <c r="AT67" s="4"/>
      <c r="AU67" s="1">
        <v>0</v>
      </c>
      <c r="AV67" s="4"/>
      <c r="AW67" s="1">
        <v>0</v>
      </c>
      <c r="AX67" s="4"/>
    </row>
    <row r="68" spans="1:50" x14ac:dyDescent="0.25">
      <c r="A68" s="25">
        <v>3</v>
      </c>
      <c r="C68" s="2">
        <v>3</v>
      </c>
      <c r="D68" s="4"/>
      <c r="E68" s="1">
        <v>0</v>
      </c>
      <c r="F68" s="4"/>
      <c r="G68" s="5">
        <v>0</v>
      </c>
      <c r="H68" s="4"/>
      <c r="I68" s="1">
        <v>0</v>
      </c>
      <c r="J68" s="4"/>
      <c r="K68" s="1">
        <v>0</v>
      </c>
      <c r="L68" s="4"/>
      <c r="M68" s="1">
        <v>0</v>
      </c>
      <c r="N68" s="4"/>
      <c r="O68" s="5">
        <v>0</v>
      </c>
      <c r="P68" s="4"/>
      <c r="Q68" s="5">
        <v>0</v>
      </c>
      <c r="R68" s="4"/>
      <c r="S68" s="5">
        <v>0</v>
      </c>
      <c r="T68" s="4"/>
      <c r="U68" s="1">
        <v>0</v>
      </c>
      <c r="V68" s="4"/>
      <c r="W68" s="1">
        <v>0</v>
      </c>
      <c r="X68" s="4"/>
      <c r="Y68" s="1">
        <v>0</v>
      </c>
      <c r="Z68" s="4"/>
      <c r="AA68" s="1">
        <v>0</v>
      </c>
      <c r="AB68" s="4"/>
      <c r="AC68" s="1">
        <v>0</v>
      </c>
      <c r="AD68" s="4"/>
      <c r="AE68" s="1">
        <v>0</v>
      </c>
      <c r="AF68" s="4"/>
      <c r="AG68" s="1">
        <v>0</v>
      </c>
      <c r="AH68" s="4"/>
      <c r="AI68" s="1">
        <v>0</v>
      </c>
      <c r="AJ68" s="4"/>
      <c r="AK68" s="1">
        <v>0</v>
      </c>
      <c r="AL68" s="4"/>
      <c r="AM68" s="1">
        <v>0</v>
      </c>
      <c r="AN68" s="4"/>
      <c r="AO68" s="1">
        <v>0</v>
      </c>
      <c r="AP68" s="4"/>
      <c r="AQ68" s="1">
        <v>0</v>
      </c>
      <c r="AR68" s="4"/>
      <c r="AS68" s="1">
        <v>0</v>
      </c>
      <c r="AT68" s="4"/>
      <c r="AU68" s="1">
        <v>0</v>
      </c>
      <c r="AV68" s="4"/>
      <c r="AW68" s="1">
        <v>0</v>
      </c>
      <c r="AX68" s="4"/>
    </row>
    <row r="70" spans="1:50" ht="18.75" x14ac:dyDescent="0.3">
      <c r="C70" s="73" t="s">
        <v>44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row>
    <row r="71" spans="1:50" x14ac:dyDescent="0.25">
      <c r="C71" s="2" t="s">
        <v>3</v>
      </c>
      <c r="D71" s="3"/>
      <c r="E71" s="2" t="str">
        <f>E$13</f>
        <v>Market</v>
      </c>
      <c r="F71" s="3"/>
      <c r="G71" s="2" t="str">
        <f>G$13</f>
        <v>Fell</v>
      </c>
      <c r="H71" s="3"/>
      <c r="I71" s="2" t="str">
        <f>I$13</f>
        <v>Hayes</v>
      </c>
      <c r="J71" s="3"/>
      <c r="K71" s="2" t="str">
        <f>K$13</f>
        <v>Grove</v>
      </c>
      <c r="L71" s="3"/>
      <c r="M71" s="2" t="str">
        <f>M$13</f>
        <v>McAllister</v>
      </c>
      <c r="N71" s="3"/>
      <c r="O71" s="2" t="str">
        <f>O$13</f>
        <v>Golden Gate</v>
      </c>
      <c r="P71" s="3"/>
      <c r="Q71" s="2" t="str">
        <f>Q$13</f>
        <v>Turk</v>
      </c>
      <c r="R71" s="3"/>
      <c r="S71" s="2" t="str">
        <f>S$13</f>
        <v>Eddy</v>
      </c>
      <c r="T71" s="3"/>
      <c r="U71" s="2" t="str">
        <f>U$13</f>
        <v>Ellis</v>
      </c>
      <c r="V71" s="3"/>
      <c r="W71" s="2" t="str">
        <f>W$13</f>
        <v>O'Farrell</v>
      </c>
      <c r="X71" s="3"/>
      <c r="Y71" s="2" t="str">
        <f>Y$13</f>
        <v>Geary</v>
      </c>
      <c r="Z71" s="3"/>
      <c r="AA71" s="63" t="str">
        <f>AA$13</f>
        <v>Post</v>
      </c>
      <c r="AB71" s="64"/>
      <c r="AC71" s="63" t="str">
        <f>AC$13</f>
        <v>Sutter</v>
      </c>
      <c r="AD71" s="64"/>
      <c r="AE71" s="63" t="str">
        <f>AE$13</f>
        <v>Bush</v>
      </c>
      <c r="AF71" s="64"/>
      <c r="AG71" s="63" t="str">
        <f>AG$13</f>
        <v>Pine</v>
      </c>
      <c r="AH71" s="64"/>
      <c r="AI71" s="63" t="str">
        <f>AI$13</f>
        <v>California</v>
      </c>
      <c r="AJ71" s="64"/>
      <c r="AK71" s="63" t="str">
        <f>AK$13</f>
        <v>Sacramento</v>
      </c>
      <c r="AL71" s="64"/>
      <c r="AM71" s="63" t="str">
        <f>AM$13</f>
        <v>Clay</v>
      </c>
      <c r="AN71" s="64"/>
      <c r="AO71" s="63" t="str">
        <f>AO$13</f>
        <v>Washington</v>
      </c>
      <c r="AP71" s="64"/>
      <c r="AQ71" s="63" t="str">
        <f>AQ$13</f>
        <v>Jackson</v>
      </c>
      <c r="AR71" s="64"/>
      <c r="AS71" s="63" t="str">
        <f>AS$13</f>
        <v>Pacific</v>
      </c>
      <c r="AT71" s="64"/>
      <c r="AU71" s="63" t="str">
        <f>AU$13</f>
        <v>Broadway</v>
      </c>
      <c r="AV71" s="64"/>
      <c r="AW71" s="63" t="str">
        <f>AW$13</f>
        <v>Vallejo</v>
      </c>
      <c r="AX71" s="64"/>
    </row>
    <row r="72" spans="1:50" x14ac:dyDescent="0.25">
      <c r="A72" s="25">
        <v>1</v>
      </c>
      <c r="C72" s="2">
        <v>1</v>
      </c>
      <c r="D72" s="4"/>
      <c r="E72" s="1">
        <v>37</v>
      </c>
      <c r="F72" s="4"/>
      <c r="G72" s="1">
        <v>46.5</v>
      </c>
      <c r="H72" s="4"/>
      <c r="I72" s="1">
        <v>48.5</v>
      </c>
      <c r="J72" s="4"/>
      <c r="K72" s="1">
        <v>50.5</v>
      </c>
      <c r="L72" s="4"/>
      <c r="M72" s="1">
        <v>45.5</v>
      </c>
      <c r="N72" s="4"/>
      <c r="O72" s="1">
        <v>46</v>
      </c>
      <c r="P72" s="4"/>
      <c r="Q72" s="1">
        <v>46.5</v>
      </c>
      <c r="R72" s="4"/>
      <c r="S72" s="1">
        <v>46.5</v>
      </c>
      <c r="T72" s="4"/>
      <c r="U72" s="1">
        <v>46.5</v>
      </c>
      <c r="V72" s="4"/>
      <c r="W72" s="1">
        <v>44.5</v>
      </c>
      <c r="X72" s="4"/>
      <c r="Y72" s="1">
        <v>44.5</v>
      </c>
      <c r="Z72" s="4"/>
      <c r="AA72" s="1">
        <v>47.5</v>
      </c>
      <c r="AB72" s="4"/>
      <c r="AC72" s="1">
        <v>47.5</v>
      </c>
      <c r="AD72" s="4"/>
      <c r="AE72" s="1">
        <v>46.5</v>
      </c>
      <c r="AF72" s="4"/>
      <c r="AG72" s="1">
        <v>46.5</v>
      </c>
      <c r="AH72" s="4"/>
      <c r="AI72" s="1">
        <v>44</v>
      </c>
      <c r="AJ72" s="4"/>
      <c r="AK72" s="1">
        <v>46.5</v>
      </c>
      <c r="AL72" s="4"/>
      <c r="AM72" s="1">
        <v>46.5</v>
      </c>
      <c r="AN72" s="4"/>
      <c r="AO72" s="1">
        <v>45.5</v>
      </c>
      <c r="AP72" s="4"/>
      <c r="AQ72" s="1">
        <v>46.5</v>
      </c>
      <c r="AR72" s="4"/>
      <c r="AS72" s="1">
        <v>47.5</v>
      </c>
      <c r="AT72" s="4"/>
      <c r="AU72" s="1">
        <v>49.5</v>
      </c>
      <c r="AV72" s="4"/>
      <c r="AW72" s="1">
        <v>45.5</v>
      </c>
      <c r="AX72" s="4"/>
    </row>
    <row r="73" spans="1:50" x14ac:dyDescent="0.25">
      <c r="A73" s="25">
        <v>2</v>
      </c>
      <c r="C73" s="2">
        <v>2</v>
      </c>
      <c r="D73" s="4"/>
      <c r="E73" s="1">
        <v>37</v>
      </c>
      <c r="F73" s="4"/>
      <c r="G73" s="1">
        <v>43.5</v>
      </c>
      <c r="H73" s="4"/>
      <c r="I73" s="1">
        <v>48.5</v>
      </c>
      <c r="J73" s="4"/>
      <c r="K73" s="1">
        <v>50.5</v>
      </c>
      <c r="L73" s="4"/>
      <c r="M73" s="1">
        <v>45.5</v>
      </c>
      <c r="N73" s="4"/>
      <c r="O73" s="1">
        <v>46</v>
      </c>
      <c r="P73" s="4"/>
      <c r="Q73" s="1">
        <v>46.5</v>
      </c>
      <c r="R73" s="4"/>
      <c r="S73" s="1">
        <v>46.5</v>
      </c>
      <c r="T73" s="4"/>
      <c r="U73" s="1">
        <v>46.5</v>
      </c>
      <c r="V73" s="4"/>
      <c r="W73" s="1">
        <v>44.5</v>
      </c>
      <c r="X73" s="4"/>
      <c r="Y73" s="1">
        <v>44.5</v>
      </c>
      <c r="Z73" s="4"/>
      <c r="AA73" s="1">
        <v>47.5</v>
      </c>
      <c r="AB73" s="4"/>
      <c r="AC73" s="1">
        <v>47.5</v>
      </c>
      <c r="AD73" s="4"/>
      <c r="AE73" s="1">
        <v>46.5</v>
      </c>
      <c r="AF73" s="4"/>
      <c r="AG73" s="1">
        <v>46.5</v>
      </c>
      <c r="AH73" s="4"/>
      <c r="AI73" s="1">
        <v>44</v>
      </c>
      <c r="AJ73" s="4"/>
      <c r="AK73" s="1">
        <v>46.5</v>
      </c>
      <c r="AL73" s="4"/>
      <c r="AM73" s="1">
        <v>46.5</v>
      </c>
      <c r="AN73" s="4"/>
      <c r="AO73" s="1">
        <v>45.5</v>
      </c>
      <c r="AP73" s="4"/>
      <c r="AQ73" s="1">
        <v>46.5</v>
      </c>
      <c r="AR73" s="4"/>
      <c r="AS73" s="1">
        <v>47.5</v>
      </c>
      <c r="AT73" s="4"/>
      <c r="AU73" s="1">
        <v>49.5</v>
      </c>
      <c r="AV73" s="4"/>
      <c r="AW73" s="1">
        <v>45.5</v>
      </c>
      <c r="AX73" s="4"/>
    </row>
    <row r="74" spans="1:50" x14ac:dyDescent="0.25">
      <c r="A74" s="25">
        <v>3</v>
      </c>
      <c r="C74" s="2">
        <v>3</v>
      </c>
      <c r="D74" s="4"/>
      <c r="E74" s="1">
        <v>37</v>
      </c>
      <c r="F74" s="4"/>
      <c r="G74" s="1">
        <v>46.5</v>
      </c>
      <c r="H74" s="4"/>
      <c r="I74" s="1">
        <v>48.5</v>
      </c>
      <c r="J74" s="4"/>
      <c r="K74" s="1">
        <v>50.5</v>
      </c>
      <c r="L74" s="4"/>
      <c r="M74" s="1">
        <v>45.5</v>
      </c>
      <c r="N74" s="4"/>
      <c r="O74" s="1">
        <v>46</v>
      </c>
      <c r="P74" s="4"/>
      <c r="Q74" s="1">
        <v>46.5</v>
      </c>
      <c r="R74" s="4"/>
      <c r="S74" s="1">
        <v>46.5</v>
      </c>
      <c r="T74" s="4"/>
      <c r="U74" s="1">
        <v>46.5</v>
      </c>
      <c r="V74" s="4"/>
      <c r="W74" s="1">
        <v>44.5</v>
      </c>
      <c r="X74" s="4"/>
      <c r="Y74" s="1">
        <v>44.5</v>
      </c>
      <c r="Z74" s="4"/>
      <c r="AA74" s="1">
        <v>47.5</v>
      </c>
      <c r="AB74" s="4"/>
      <c r="AC74" s="1">
        <v>47.5</v>
      </c>
      <c r="AD74" s="4"/>
      <c r="AE74" s="1">
        <v>46.5</v>
      </c>
      <c r="AF74" s="4"/>
      <c r="AG74" s="1">
        <v>46.5</v>
      </c>
      <c r="AH74" s="4"/>
      <c r="AI74" s="1">
        <v>44</v>
      </c>
      <c r="AJ74" s="4"/>
      <c r="AK74" s="1">
        <v>46.5</v>
      </c>
      <c r="AL74" s="4"/>
      <c r="AM74" s="1">
        <v>46.5</v>
      </c>
      <c r="AN74" s="4"/>
      <c r="AO74" s="1">
        <v>45.5</v>
      </c>
      <c r="AP74" s="4"/>
      <c r="AQ74" s="1">
        <v>46.5</v>
      </c>
      <c r="AR74" s="4"/>
      <c r="AS74" s="1">
        <v>47.5</v>
      </c>
      <c r="AT74" s="4"/>
      <c r="AU74" s="1">
        <v>49.5</v>
      </c>
      <c r="AV74" s="4"/>
      <c r="AW74" s="1">
        <v>45.5</v>
      </c>
      <c r="AX74" s="4"/>
    </row>
    <row r="76" spans="1:50" ht="21" x14ac:dyDescent="0.3">
      <c r="C76" s="73" t="s">
        <v>45</v>
      </c>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row>
    <row r="77" spans="1:50" x14ac:dyDescent="0.25">
      <c r="C77" s="2"/>
      <c r="D77" s="3"/>
      <c r="E77" s="2" t="str">
        <f>E$13</f>
        <v>Market</v>
      </c>
      <c r="F77" s="3"/>
      <c r="G77" s="2" t="str">
        <f>G$13</f>
        <v>Fell</v>
      </c>
      <c r="H77" s="3"/>
      <c r="I77" s="2" t="str">
        <f>I$13</f>
        <v>Hayes</v>
      </c>
      <c r="J77" s="3"/>
      <c r="K77" s="2" t="str">
        <f>K$13</f>
        <v>Grove</v>
      </c>
      <c r="L77" s="3"/>
      <c r="M77" s="2" t="str">
        <f>M$13</f>
        <v>McAllister</v>
      </c>
      <c r="N77" s="3"/>
      <c r="O77" s="2" t="str">
        <f>O$13</f>
        <v>Golden Gate</v>
      </c>
      <c r="P77" s="3"/>
      <c r="Q77" s="2" t="str">
        <f>Q$13</f>
        <v>Turk</v>
      </c>
      <c r="R77" s="3"/>
      <c r="S77" s="2" t="str">
        <f>S$13</f>
        <v>Eddy</v>
      </c>
      <c r="T77" s="3"/>
      <c r="U77" s="2" t="str">
        <f>U$13</f>
        <v>Ellis</v>
      </c>
      <c r="V77" s="3"/>
      <c r="W77" s="2" t="str">
        <f>W$13</f>
        <v>O'Farrell</v>
      </c>
      <c r="X77" s="3"/>
      <c r="Y77" s="2" t="str">
        <f>Y$13</f>
        <v>Geary</v>
      </c>
      <c r="Z77" s="3"/>
      <c r="AA77" s="63" t="str">
        <f>AA$13</f>
        <v>Post</v>
      </c>
      <c r="AB77" s="64"/>
      <c r="AC77" s="63" t="str">
        <f>AC$13</f>
        <v>Sutter</v>
      </c>
      <c r="AD77" s="64"/>
      <c r="AE77" s="63" t="str">
        <f>AE$13</f>
        <v>Bush</v>
      </c>
      <c r="AF77" s="64"/>
      <c r="AG77" s="63" t="str">
        <f>AG$13</f>
        <v>Pine</v>
      </c>
      <c r="AH77" s="64"/>
      <c r="AI77" s="63" t="str">
        <f>AI$13</f>
        <v>California</v>
      </c>
      <c r="AJ77" s="64"/>
      <c r="AK77" s="63" t="str">
        <f>AK$13</f>
        <v>Sacramento</v>
      </c>
      <c r="AL77" s="64"/>
      <c r="AM77" s="63" t="str">
        <f>AM$13</f>
        <v>Clay</v>
      </c>
      <c r="AN77" s="64"/>
      <c r="AO77" s="63" t="str">
        <f>AO$13</f>
        <v>Washington</v>
      </c>
      <c r="AP77" s="64"/>
      <c r="AQ77" s="63" t="str">
        <f>AQ$13</f>
        <v>Jackson</v>
      </c>
      <c r="AR77" s="64"/>
      <c r="AS77" s="63" t="str">
        <f>AS$13</f>
        <v>Pacific</v>
      </c>
      <c r="AT77" s="64"/>
      <c r="AU77" s="63" t="str">
        <f>AU$13</f>
        <v>Broadway</v>
      </c>
      <c r="AV77" s="64"/>
      <c r="AW77" s="63" t="str">
        <f>AW$13</f>
        <v>Vallejo</v>
      </c>
      <c r="AX77" s="64"/>
    </row>
    <row r="78" spans="1:50" x14ac:dyDescent="0.25">
      <c r="C78" s="2" t="s">
        <v>46</v>
      </c>
      <c r="D78" s="3"/>
      <c r="E78" s="1" t="s">
        <v>37</v>
      </c>
      <c r="F78" s="5">
        <f>F82*(3600/5280)/$E$87</f>
        <v>10.613636363636363</v>
      </c>
      <c r="G78" s="1" t="s">
        <v>37</v>
      </c>
      <c r="H78" s="5">
        <f>H82*(3600/5280)/$E$87</f>
        <v>7.8181818181818175</v>
      </c>
      <c r="I78" s="1" t="s">
        <v>37</v>
      </c>
      <c r="J78" s="5">
        <f>J82*(3600/5280)/$E$87</f>
        <v>7.8181818181818175</v>
      </c>
      <c r="K78" s="1" t="s">
        <v>37</v>
      </c>
      <c r="L78" s="5">
        <f>L82*(3600/5280)/$E$87</f>
        <v>14.727272727272727</v>
      </c>
      <c r="M78" s="1" t="s">
        <v>37</v>
      </c>
      <c r="N78" s="54">
        <f>N82*(3600/5280)/$E$87</f>
        <v>8.704545454545455</v>
      </c>
      <c r="O78" s="1" t="s">
        <v>37</v>
      </c>
      <c r="P78" s="5">
        <f>P82*(3600/5280)/$E$87</f>
        <v>7.8181818181818175</v>
      </c>
      <c r="Q78" s="1" t="s">
        <v>37</v>
      </c>
      <c r="R78" s="5">
        <f>R82*(3600/5280)/$E$87</f>
        <v>7.8181818181818175</v>
      </c>
      <c r="S78" s="1" t="s">
        <v>37</v>
      </c>
      <c r="T78" s="5">
        <f>T82*(3600/5280)/$E$87</f>
        <v>7.8181818181818175</v>
      </c>
      <c r="U78" s="1" t="s">
        <v>37</v>
      </c>
      <c r="V78" s="5">
        <f>V82*(3600/5280)/$E$87</f>
        <v>7.8181818181818175</v>
      </c>
      <c r="W78" s="1" t="s">
        <v>37</v>
      </c>
      <c r="X78" s="5">
        <f>X82*(3600/5280)/$E$87</f>
        <v>7.8181818181818175</v>
      </c>
      <c r="Y78" s="1" t="s">
        <v>37</v>
      </c>
      <c r="Z78" s="54">
        <f>Z82*(3600/5280)/$E$87</f>
        <v>7.8181818181818175</v>
      </c>
      <c r="AA78" s="1" t="s">
        <v>37</v>
      </c>
      <c r="AB78" s="54">
        <f>AB82*(3600/5280)/$E$87</f>
        <v>7.8181818181818175</v>
      </c>
      <c r="AC78" s="1" t="s">
        <v>37</v>
      </c>
      <c r="AD78" s="54">
        <f>AD82*(3600/5280)/$E$87</f>
        <v>7.8181818181818175</v>
      </c>
      <c r="AE78" s="1" t="s">
        <v>37</v>
      </c>
      <c r="AF78" s="54">
        <f>AF82*(3600/5280)/$E$87</f>
        <v>7.8181818181818175</v>
      </c>
      <c r="AG78" s="1" t="s">
        <v>37</v>
      </c>
      <c r="AH78" s="54">
        <f>AH82*(3600/5280)/$E$87</f>
        <v>7.8181818181818175</v>
      </c>
      <c r="AI78" s="1" t="s">
        <v>37</v>
      </c>
      <c r="AJ78" s="54">
        <f>AJ82*(3600/5280)/$E$87</f>
        <v>8.1818181818181817</v>
      </c>
      <c r="AK78" s="1" t="s">
        <v>37</v>
      </c>
      <c r="AL78" s="54">
        <f>AL82*(3600/5280)/$E$87</f>
        <v>7.8181818181818175</v>
      </c>
      <c r="AM78" s="1" t="s">
        <v>37</v>
      </c>
      <c r="AN78" s="54">
        <f>AN82*(3600/5280)/$E$87</f>
        <v>7.8181818181818175</v>
      </c>
      <c r="AO78" s="1" t="s">
        <v>37</v>
      </c>
      <c r="AP78" s="54">
        <f>AP82*(3600/5280)/$E$87</f>
        <v>7.8136363636363635</v>
      </c>
      <c r="AQ78" s="1" t="s">
        <v>37</v>
      </c>
      <c r="AR78" s="54">
        <f>AR82*(3600/5280)/$E$87</f>
        <v>7.8181818181818175</v>
      </c>
      <c r="AS78" s="1" t="s">
        <v>37</v>
      </c>
      <c r="AT78" s="54">
        <f>AT82*(3600/5280)/$E$87</f>
        <v>7.8181818181818175</v>
      </c>
      <c r="AU78" s="1" t="s">
        <v>37</v>
      </c>
      <c r="AV78" s="54">
        <f>AV82*(3600/5280)/$E$87</f>
        <v>8.1363636363636349</v>
      </c>
      <c r="AW78" s="1" t="s">
        <v>37</v>
      </c>
      <c r="AX78" s="54">
        <f>AX82*(3600/5280)/$E$87</f>
        <v>7.8181818181818175</v>
      </c>
    </row>
    <row r="79" spans="1:50" x14ac:dyDescent="0.25">
      <c r="C79" s="2" t="s">
        <v>47</v>
      </c>
      <c r="D79" s="3"/>
      <c r="E79" s="1" t="s">
        <v>39</v>
      </c>
      <c r="F79" s="5">
        <f>F83*(3600/5280)/$E$87</f>
        <v>9.4090909090909083</v>
      </c>
      <c r="G79" s="1" t="s">
        <v>39</v>
      </c>
      <c r="H79" s="5">
        <f>H83*(3600/5280)/$E$87</f>
        <v>7.8181818181818175</v>
      </c>
      <c r="I79" s="1" t="s">
        <v>39</v>
      </c>
      <c r="J79" s="5">
        <f>J83*(3600/5280)/$E$87</f>
        <v>8.704545454545455</v>
      </c>
      <c r="K79" s="1" t="s">
        <v>39</v>
      </c>
      <c r="L79" s="5">
        <f>L83*(3600/5280)/$E$87</f>
        <v>14.727272727272727</v>
      </c>
      <c r="M79" s="1" t="s">
        <v>39</v>
      </c>
      <c r="N79" s="54">
        <f>N83*(3600/5280)/$E$87</f>
        <v>7.8181818181818175</v>
      </c>
      <c r="O79" s="1" t="s">
        <v>39</v>
      </c>
      <c r="P79" s="5">
        <f>P83*(3600/5280)/$E$87</f>
        <v>7.8181818181818175</v>
      </c>
      <c r="Q79" s="1" t="s">
        <v>39</v>
      </c>
      <c r="R79" s="5">
        <f>R83*(3600/5280)/$E$87</f>
        <v>7.8181818181818175</v>
      </c>
      <c r="S79" s="1" t="s">
        <v>39</v>
      </c>
      <c r="T79" s="5">
        <f>T83*(3600/5280)/$E$87</f>
        <v>7.8181818181818175</v>
      </c>
      <c r="U79" s="1" t="s">
        <v>39</v>
      </c>
      <c r="V79" s="5">
        <f>V83*(3600/5280)/$E$87</f>
        <v>7.795454545454545</v>
      </c>
      <c r="W79" s="1" t="s">
        <v>39</v>
      </c>
      <c r="X79" s="5">
        <f>X83*(3600/5280)/$E$87</f>
        <v>7.8181818181818175</v>
      </c>
      <c r="Y79" s="1" t="s">
        <v>39</v>
      </c>
      <c r="Z79" s="54">
        <f>Z83*(3600/5280)/$E$87</f>
        <v>7.8181818181818175</v>
      </c>
      <c r="AA79" s="1" t="s">
        <v>39</v>
      </c>
      <c r="AB79" s="54">
        <f>AB83*(3600/5280)/$E$87</f>
        <v>7.8181818181818175</v>
      </c>
      <c r="AC79" s="1" t="s">
        <v>39</v>
      </c>
      <c r="AD79" s="54">
        <f>AD83*(3600/5280)/$E$87</f>
        <v>7.8181818181818175</v>
      </c>
      <c r="AE79" s="1" t="s">
        <v>39</v>
      </c>
      <c r="AF79" s="54">
        <f>AF83*(3600/5280)/$E$87</f>
        <v>7.8181818181818175</v>
      </c>
      <c r="AG79" s="1" t="s">
        <v>39</v>
      </c>
      <c r="AH79" s="54">
        <f>AH83*(3600/5280)/$E$87</f>
        <v>8.1818181818181817</v>
      </c>
      <c r="AI79" s="1" t="s">
        <v>39</v>
      </c>
      <c r="AJ79" s="54">
        <f>AJ83*(3600/5280)/$E$87</f>
        <v>7.8181818181818175</v>
      </c>
      <c r="AK79" s="1" t="s">
        <v>39</v>
      </c>
      <c r="AL79" s="54">
        <f>AL83*(3600/5280)/$E$87</f>
        <v>7.8181818181818175</v>
      </c>
      <c r="AM79" s="1" t="s">
        <v>39</v>
      </c>
      <c r="AN79" s="54">
        <f>AN83*(3600/5280)/$E$87</f>
        <v>7.8181818181818175</v>
      </c>
      <c r="AO79" s="1" t="s">
        <v>39</v>
      </c>
      <c r="AP79" s="54">
        <f>AP83*(3600/5280)/$E$87</f>
        <v>7.8124999999999991</v>
      </c>
      <c r="AQ79" s="1" t="s">
        <v>39</v>
      </c>
      <c r="AR79" s="54">
        <f>AR83*(3600/5280)/$E$87</f>
        <v>7.8181818181818175</v>
      </c>
      <c r="AS79" s="1" t="s">
        <v>39</v>
      </c>
      <c r="AT79" s="54">
        <f>AT83*(3600/5280)/$E$87</f>
        <v>7.9090909090909083</v>
      </c>
      <c r="AU79" s="1" t="s">
        <v>39</v>
      </c>
      <c r="AV79" s="54">
        <f>AV83*(3600/5280)/$E$87</f>
        <v>7.8181818181818175</v>
      </c>
      <c r="AW79" s="1" t="s">
        <v>39</v>
      </c>
      <c r="AX79" s="54">
        <f>AX83*(3600/5280)/$E$87</f>
        <v>7.8181818181818175</v>
      </c>
    </row>
    <row r="81" spans="3:50" ht="21" x14ac:dyDescent="0.3">
      <c r="C81" s="73" t="s">
        <v>48</v>
      </c>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row>
    <row r="82" spans="3:50" x14ac:dyDescent="0.25">
      <c r="C82" s="2" t="s">
        <v>46</v>
      </c>
      <c r="D82" s="3"/>
      <c r="E82" s="5" t="str">
        <f>E$13</f>
        <v>Market</v>
      </c>
      <c r="F82" s="46">
        <v>467</v>
      </c>
      <c r="G82" s="67" t="str">
        <f>G$13</f>
        <v>Fell</v>
      </c>
      <c r="H82" s="46">
        <v>344</v>
      </c>
      <c r="I82" s="5" t="str">
        <f>I$13</f>
        <v>Hayes</v>
      </c>
      <c r="J82" s="46">
        <v>344</v>
      </c>
      <c r="K82" s="5" t="str">
        <f>K$13</f>
        <v>Grove</v>
      </c>
      <c r="L82" s="46">
        <v>648</v>
      </c>
      <c r="M82" s="5" t="str">
        <f>M$13</f>
        <v>McAllister</v>
      </c>
      <c r="N82" s="46">
        <v>383</v>
      </c>
      <c r="O82" s="67" t="str">
        <f>O$13</f>
        <v>Golden Gate</v>
      </c>
      <c r="P82" s="46">
        <v>344</v>
      </c>
      <c r="Q82" s="5" t="str">
        <f>Q$13</f>
        <v>Turk</v>
      </c>
      <c r="R82" s="46">
        <v>344</v>
      </c>
      <c r="S82" s="67" t="str">
        <f>S$13</f>
        <v>Eddy</v>
      </c>
      <c r="T82" s="46">
        <v>344</v>
      </c>
      <c r="U82" s="5" t="str">
        <f>U$13</f>
        <v>Ellis</v>
      </c>
      <c r="V82" s="46">
        <v>344</v>
      </c>
      <c r="W82" s="5" t="str">
        <f>W$13</f>
        <v>O'Farrell</v>
      </c>
      <c r="X82" s="46">
        <v>344</v>
      </c>
      <c r="Y82" s="67" t="str">
        <f>Y$13</f>
        <v>Geary</v>
      </c>
      <c r="Z82" s="66">
        <v>344</v>
      </c>
      <c r="AA82" s="5" t="str">
        <f>AA$13</f>
        <v>Post</v>
      </c>
      <c r="AB82" s="46">
        <v>344</v>
      </c>
      <c r="AC82" s="5" t="str">
        <f t="shared" ref="AC82:AW83" si="0">AC$13</f>
        <v>Sutter</v>
      </c>
      <c r="AD82" s="46">
        <v>344</v>
      </c>
      <c r="AE82" s="67" t="str">
        <f t="shared" si="0"/>
        <v>Bush</v>
      </c>
      <c r="AF82" s="46">
        <v>344</v>
      </c>
      <c r="AG82" s="5" t="str">
        <f t="shared" si="0"/>
        <v>Pine</v>
      </c>
      <c r="AH82" s="46">
        <v>344</v>
      </c>
      <c r="AI82" s="5" t="str">
        <f t="shared" si="0"/>
        <v>California</v>
      </c>
      <c r="AJ82" s="46">
        <v>360</v>
      </c>
      <c r="AK82" s="5" t="str">
        <f t="shared" si="0"/>
        <v>Sacramento</v>
      </c>
      <c r="AL82" s="46">
        <v>344</v>
      </c>
      <c r="AM82" s="67" t="str">
        <f t="shared" si="0"/>
        <v>Clay</v>
      </c>
      <c r="AN82" s="46">
        <v>344</v>
      </c>
      <c r="AO82" s="5" t="str">
        <f t="shared" si="0"/>
        <v>Washington</v>
      </c>
      <c r="AP82" s="46">
        <v>343.8</v>
      </c>
      <c r="AQ82" s="5" t="str">
        <f t="shared" si="0"/>
        <v>Jackson</v>
      </c>
      <c r="AR82" s="46">
        <v>344</v>
      </c>
      <c r="AS82" s="67" t="str">
        <f t="shared" si="0"/>
        <v>Pacific</v>
      </c>
      <c r="AT82" s="46">
        <v>344</v>
      </c>
      <c r="AU82" s="5" t="str">
        <f t="shared" si="0"/>
        <v>Broadway</v>
      </c>
      <c r="AV82" s="46">
        <v>358</v>
      </c>
      <c r="AW82" s="67" t="str">
        <f t="shared" si="0"/>
        <v>Vallejo</v>
      </c>
      <c r="AX82" s="46">
        <v>344</v>
      </c>
    </row>
    <row r="83" spans="3:50" x14ac:dyDescent="0.25">
      <c r="C83" s="2" t="s">
        <v>47</v>
      </c>
      <c r="D83" s="3"/>
      <c r="E83" s="5" t="str">
        <f>E$13</f>
        <v>Market</v>
      </c>
      <c r="F83" s="46">
        <v>414</v>
      </c>
      <c r="G83" s="68" t="str">
        <f>G$13</f>
        <v>Fell</v>
      </c>
      <c r="H83" s="46">
        <v>344</v>
      </c>
      <c r="I83" s="5" t="str">
        <f>I$13</f>
        <v>Hayes</v>
      </c>
      <c r="J83" s="46">
        <v>383</v>
      </c>
      <c r="K83" s="5" t="str">
        <f>K$13</f>
        <v>Grove</v>
      </c>
      <c r="L83" s="46">
        <v>648</v>
      </c>
      <c r="M83" s="5" t="str">
        <f>M$13</f>
        <v>McAllister</v>
      </c>
      <c r="N83" s="46">
        <v>344</v>
      </c>
      <c r="O83" s="67" t="str">
        <f>O$13</f>
        <v>Golden Gate</v>
      </c>
      <c r="P83" s="46">
        <v>344</v>
      </c>
      <c r="Q83" s="5" t="str">
        <f>Q$13</f>
        <v>Turk</v>
      </c>
      <c r="R83" s="46">
        <v>344</v>
      </c>
      <c r="S83" s="68" t="str">
        <f>S$13</f>
        <v>Eddy</v>
      </c>
      <c r="T83" s="46">
        <v>344</v>
      </c>
      <c r="U83" s="5" t="str">
        <f>U$13</f>
        <v>Ellis</v>
      </c>
      <c r="V83" s="46">
        <v>343</v>
      </c>
      <c r="W83" s="67" t="str">
        <f>W$13</f>
        <v>O'Farrell</v>
      </c>
      <c r="X83" s="46">
        <v>344</v>
      </c>
      <c r="Y83" s="5" t="str">
        <f>Y$13</f>
        <v>Geary</v>
      </c>
      <c r="Z83" s="46">
        <v>344</v>
      </c>
      <c r="AA83" s="5" t="str">
        <f>AA$13</f>
        <v>Post</v>
      </c>
      <c r="AB83" s="46">
        <v>344</v>
      </c>
      <c r="AC83" s="67" t="str">
        <f t="shared" si="0"/>
        <v>Sutter</v>
      </c>
      <c r="AD83" s="46">
        <v>344</v>
      </c>
      <c r="AE83" s="5" t="str">
        <f t="shared" si="0"/>
        <v>Bush</v>
      </c>
      <c r="AF83" s="46">
        <v>344</v>
      </c>
      <c r="AG83" s="5" t="str">
        <f t="shared" si="0"/>
        <v>Pine</v>
      </c>
      <c r="AH83" s="46">
        <v>360</v>
      </c>
      <c r="AI83" s="5" t="str">
        <f t="shared" si="0"/>
        <v>California</v>
      </c>
      <c r="AJ83" s="46">
        <v>344</v>
      </c>
      <c r="AK83" s="67" t="str">
        <f t="shared" si="0"/>
        <v>Sacramento</v>
      </c>
      <c r="AL83" s="46">
        <v>344</v>
      </c>
      <c r="AM83" s="5" t="str">
        <f t="shared" si="0"/>
        <v>Clay</v>
      </c>
      <c r="AN83" s="46">
        <v>344</v>
      </c>
      <c r="AO83" s="5" t="str">
        <f t="shared" si="0"/>
        <v>Washington</v>
      </c>
      <c r="AP83" s="46">
        <v>343.75</v>
      </c>
      <c r="AQ83" s="67" t="str">
        <f t="shared" si="0"/>
        <v>Jackson</v>
      </c>
      <c r="AR83" s="46">
        <v>344</v>
      </c>
      <c r="AS83" s="5" t="str">
        <f t="shared" si="0"/>
        <v>Pacific</v>
      </c>
      <c r="AT83" s="46">
        <v>348</v>
      </c>
      <c r="AU83" s="5" t="str">
        <f t="shared" si="0"/>
        <v>Broadway</v>
      </c>
      <c r="AV83" s="46">
        <v>344</v>
      </c>
      <c r="AW83" s="67" t="str">
        <f t="shared" si="0"/>
        <v>Vallejo</v>
      </c>
      <c r="AX83" s="46">
        <v>344</v>
      </c>
    </row>
    <row r="85" spans="3:50" x14ac:dyDescent="0.25">
      <c r="C85" s="72" t="s">
        <v>49</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row>
    <row r="87" spans="3:50" ht="17.25" x14ac:dyDescent="0.25">
      <c r="C87" t="s">
        <v>50</v>
      </c>
      <c r="E87">
        <v>30</v>
      </c>
    </row>
    <row r="89" spans="3:50" ht="17.25" x14ac:dyDescent="0.25">
      <c r="C89" t="s">
        <v>51</v>
      </c>
    </row>
  </sheetData>
  <sortState xmlns:xlrd2="http://schemas.microsoft.com/office/spreadsheetml/2017/richdata2" ref="G95:H121">
    <sortCondition descending="1" ref="G95"/>
  </sortState>
  <mergeCells count="15">
    <mergeCell ref="C85:AX85"/>
    <mergeCell ref="C70:AX70"/>
    <mergeCell ref="C76:AX76"/>
    <mergeCell ref="C81:AX81"/>
    <mergeCell ref="C12:AX12"/>
    <mergeCell ref="C18:AX18"/>
    <mergeCell ref="C20:AX20"/>
    <mergeCell ref="C26:AX26"/>
    <mergeCell ref="C32:AX32"/>
    <mergeCell ref="C38:AX38"/>
    <mergeCell ref="C44:AX44"/>
    <mergeCell ref="C50:AX50"/>
    <mergeCell ref="C52:AX52"/>
    <mergeCell ref="C58:AX58"/>
    <mergeCell ref="C64:AX64"/>
  </mergeCells>
  <pageMargins left="0.7" right="0.7" top="0.75" bottom="0.75" header="0.3" footer="0.3"/>
  <pageSetup fitToWidth="0" orientation="landscape" r:id="rId1"/>
  <headerFooter>
    <oddFooter>&amp;C&amp;8&amp;Z&amp;F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CC86-6D5C-418C-A2AE-4C815515932D}">
  <sheetPr codeName="Sheet11">
    <tabColor rgb="FF92D050"/>
    <pageSetUpPr fitToPage="1"/>
  </sheetPr>
  <dimension ref="A2:AZ120"/>
  <sheetViews>
    <sheetView tabSelected="1" zoomScale="85" zoomScaleNormal="85" workbookViewId="0">
      <selection activeCell="L8" sqref="L8"/>
    </sheetView>
  </sheetViews>
  <sheetFormatPr defaultRowHeight="15" x14ac:dyDescent="0.25"/>
  <cols>
    <col min="1" max="1" width="2.42578125" style="25" customWidth="1"/>
    <col min="2" max="2" width="2.42578125" customWidth="1"/>
    <col min="3" max="3" width="48" customWidth="1"/>
    <col min="4" max="4" width="12.85546875" customWidth="1"/>
    <col min="5" max="5" width="7.140625" customWidth="1"/>
    <col min="6" max="6" width="12.85546875" customWidth="1"/>
    <col min="7" max="7" width="7.140625" customWidth="1"/>
    <col min="8" max="8" width="12.85546875" customWidth="1"/>
    <col min="9" max="9" width="7.140625" customWidth="1"/>
    <col min="10" max="10" width="12.85546875" customWidth="1"/>
    <col min="11" max="11" width="7.140625" customWidth="1"/>
    <col min="12" max="12" width="13" customWidth="1"/>
    <col min="13" max="13" width="7.140625" customWidth="1"/>
    <col min="14" max="14" width="12.85546875" customWidth="1"/>
    <col min="15" max="15" width="7.140625" customWidth="1"/>
    <col min="16" max="16" width="12.5703125" customWidth="1"/>
    <col min="17" max="17" width="7.140625" customWidth="1"/>
    <col min="18" max="18" width="12.5703125" customWidth="1"/>
    <col min="19" max="19" width="7.140625" customWidth="1"/>
    <col min="20" max="20" width="12.85546875" customWidth="1"/>
    <col min="21" max="21" width="7.140625" customWidth="1"/>
    <col min="22" max="22" width="12.85546875" customWidth="1"/>
    <col min="23" max="23" width="7.140625" customWidth="1"/>
    <col min="24" max="24" width="12.85546875" customWidth="1"/>
    <col min="25" max="25" width="7.140625" customWidth="1"/>
    <col min="26" max="26" width="12.85546875" customWidth="1"/>
    <col min="27" max="27" width="7.140625" customWidth="1"/>
    <col min="28" max="28" width="12.85546875" customWidth="1"/>
    <col min="29" max="29" width="7.140625" customWidth="1"/>
    <col min="30" max="30" width="12.85546875" customWidth="1"/>
    <col min="31" max="31" width="7.140625" customWidth="1"/>
    <col min="32" max="32" width="12.85546875" customWidth="1"/>
    <col min="33" max="33" width="7.140625" customWidth="1"/>
    <col min="34" max="34" width="12.85546875" customWidth="1"/>
    <col min="35" max="35" width="7.140625" customWidth="1"/>
    <col min="36" max="36" width="12.85546875" customWidth="1"/>
    <col min="37" max="37" width="7.140625" customWidth="1"/>
    <col min="38" max="38" width="12.85546875" customWidth="1"/>
    <col min="39" max="39" width="7.140625" customWidth="1"/>
    <col min="40" max="40" width="12.85546875" customWidth="1"/>
    <col min="41" max="41" width="7.140625" customWidth="1"/>
    <col min="42" max="42" width="12.85546875" customWidth="1"/>
    <col min="43" max="43" width="7.140625" customWidth="1"/>
    <col min="44" max="44" width="12.85546875" customWidth="1"/>
    <col min="45" max="45" width="7.140625" customWidth="1"/>
    <col min="46" max="46" width="12.85546875" customWidth="1"/>
    <col min="47" max="48" width="7.140625" customWidth="1"/>
    <col min="49" max="49" width="33.7109375" bestFit="1" customWidth="1"/>
    <col min="51" max="51" width="7.5703125" bestFit="1" customWidth="1"/>
    <col min="52" max="52" width="7.140625" customWidth="1"/>
    <col min="56" max="56" width="9.140625" customWidth="1"/>
  </cols>
  <sheetData>
    <row r="2" spans="3:51" ht="26.25" x14ac:dyDescent="0.4">
      <c r="C2" s="8" t="s">
        <v>0</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W2" s="38" t="str">
        <f>"Current Dial: "&amp;D91</f>
        <v>Current Dial: 1</v>
      </c>
    </row>
    <row r="3" spans="3:51" ht="18.75" x14ac:dyDescent="0.3">
      <c r="C3" s="9" t="str">
        <f>"Proposed Conditions for Dial "&amp;D91</f>
        <v>Proposed Conditions for Dial 1</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3:51" ht="15.75" thickBot="1" x14ac:dyDescent="0.3">
      <c r="C4" s="69" t="s">
        <v>52</v>
      </c>
    </row>
    <row r="5" spans="3:51" ht="18.75" x14ac:dyDescent="0.3">
      <c r="C5" s="61" t="s">
        <v>53</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W5" s="39" t="s">
        <v>54</v>
      </c>
      <c r="AY5" t="s">
        <v>55</v>
      </c>
    </row>
    <row r="6" spans="3:51" ht="15.75" thickBot="1" x14ac:dyDescent="0.3">
      <c r="C6" s="17"/>
      <c r="D6" s="17" t="str">
        <f>Inputs!E13</f>
        <v>Market</v>
      </c>
      <c r="E6" s="18"/>
      <c r="F6" s="17" t="str">
        <f>Inputs!G13</f>
        <v>Fell</v>
      </c>
      <c r="G6" s="18"/>
      <c r="H6" s="17" t="str">
        <f>Inputs!I13</f>
        <v>Hayes</v>
      </c>
      <c r="I6" s="18"/>
      <c r="J6" s="17" t="str">
        <f>Inputs!K13</f>
        <v>Grove</v>
      </c>
      <c r="K6" s="18"/>
      <c r="L6" s="17" t="str">
        <f>Inputs!M13</f>
        <v>McAllister</v>
      </c>
      <c r="M6" s="18"/>
      <c r="N6" s="17" t="str">
        <f>Inputs!O13</f>
        <v>Golden Gate</v>
      </c>
      <c r="O6" s="18"/>
      <c r="P6" s="17" t="str">
        <f>Inputs!Q13</f>
        <v>Turk</v>
      </c>
      <c r="Q6" s="18"/>
      <c r="R6" s="17" t="str">
        <f>Inputs!S13</f>
        <v>Eddy</v>
      </c>
      <c r="S6" s="18"/>
      <c r="T6" s="17" t="str">
        <f>Inputs!U13</f>
        <v>Ellis</v>
      </c>
      <c r="U6" s="18"/>
      <c r="V6" s="17" t="str">
        <f>Inputs!W13</f>
        <v>O'Farrell</v>
      </c>
      <c r="W6" s="18"/>
      <c r="X6" s="17" t="str">
        <f>Inputs!Y13</f>
        <v>Geary</v>
      </c>
      <c r="Y6" s="18"/>
      <c r="Z6" s="17" t="str">
        <f>Inputs!AA13</f>
        <v>Post</v>
      </c>
      <c r="AA6" s="18"/>
      <c r="AB6" s="17" t="str">
        <f>Inputs!AC13</f>
        <v>Sutter</v>
      </c>
      <c r="AC6" s="18"/>
      <c r="AD6" s="17" t="str">
        <f>Inputs!AE13</f>
        <v>Bush</v>
      </c>
      <c r="AE6" s="18"/>
      <c r="AF6" s="17" t="str">
        <f>Inputs!AG13</f>
        <v>Pine</v>
      </c>
      <c r="AG6" s="18"/>
      <c r="AH6" s="17" t="str">
        <f>Inputs!AI13</f>
        <v>California</v>
      </c>
      <c r="AI6" s="18"/>
      <c r="AJ6" s="17" t="str">
        <f>Inputs!AK13</f>
        <v>Sacramento</v>
      </c>
      <c r="AK6" s="18"/>
      <c r="AL6" s="17" t="str">
        <f>Inputs!AM13</f>
        <v>Clay</v>
      </c>
      <c r="AM6" s="18"/>
      <c r="AN6" s="17" t="str">
        <f>Inputs!AO13</f>
        <v>Washington</v>
      </c>
      <c r="AO6" s="18"/>
      <c r="AP6" s="17" t="str">
        <f>Inputs!AQ13</f>
        <v>Jackson</v>
      </c>
      <c r="AQ6" s="18"/>
      <c r="AR6" s="17" t="str">
        <f>Inputs!AS13</f>
        <v>Pacific</v>
      </c>
      <c r="AS6" s="18"/>
      <c r="AT6" s="17" t="str">
        <f>Inputs!AU13</f>
        <v>Broadway</v>
      </c>
      <c r="AU6" s="18"/>
      <c r="AW6" s="40" t="s">
        <v>56</v>
      </c>
      <c r="AX6">
        <f ca="1">SUM(AX15,AX31)</f>
        <v>233.375</v>
      </c>
      <c r="AY6" t="s">
        <v>57</v>
      </c>
    </row>
    <row r="7" spans="3:51" ht="15.75" thickBot="1" x14ac:dyDescent="0.3">
      <c r="C7" s="30" t="s">
        <v>58</v>
      </c>
      <c r="D7" s="31">
        <v>0</v>
      </c>
      <c r="E7" s="32"/>
      <c r="F7" s="31">
        <v>50</v>
      </c>
      <c r="G7" s="32"/>
      <c r="H7" s="31">
        <v>60</v>
      </c>
      <c r="I7" s="32"/>
      <c r="J7" s="31">
        <v>50</v>
      </c>
      <c r="K7" s="32"/>
      <c r="L7" s="31">
        <v>46</v>
      </c>
      <c r="M7" s="32"/>
      <c r="N7" s="31">
        <v>56</v>
      </c>
      <c r="O7" s="32"/>
      <c r="P7" s="31">
        <v>55</v>
      </c>
      <c r="Q7" s="32"/>
      <c r="R7" s="31">
        <v>79</v>
      </c>
      <c r="S7" s="32"/>
      <c r="T7" s="31">
        <v>0</v>
      </c>
      <c r="U7" s="32"/>
      <c r="V7" s="31">
        <v>10</v>
      </c>
      <c r="W7" s="32"/>
      <c r="X7" s="31">
        <v>65</v>
      </c>
      <c r="Y7" s="32"/>
      <c r="Z7" s="31">
        <v>77</v>
      </c>
      <c r="AA7" s="32"/>
      <c r="AB7" s="31">
        <v>79</v>
      </c>
      <c r="AC7" s="32"/>
      <c r="AD7" s="31">
        <v>9</v>
      </c>
      <c r="AE7" s="32"/>
      <c r="AF7" s="31">
        <v>20</v>
      </c>
      <c r="AG7" s="32"/>
      <c r="AH7" s="31">
        <v>31</v>
      </c>
      <c r="AI7" s="32"/>
      <c r="AJ7" s="31">
        <v>36</v>
      </c>
      <c r="AK7" s="32"/>
      <c r="AL7" s="31">
        <v>22</v>
      </c>
      <c r="AM7" s="32"/>
      <c r="AN7" s="31">
        <v>30</v>
      </c>
      <c r="AO7" s="32"/>
      <c r="AP7" s="31">
        <v>30</v>
      </c>
      <c r="AQ7" s="32"/>
      <c r="AR7" s="31">
        <v>80</v>
      </c>
      <c r="AS7" s="32"/>
      <c r="AT7" s="31">
        <v>5</v>
      </c>
      <c r="AU7" s="32"/>
      <c r="AW7" s="41" t="s">
        <v>59</v>
      </c>
      <c r="AX7">
        <f ca="1">SUM(AX70,AX54)</f>
        <v>372.78295454545463</v>
      </c>
      <c r="AY7" t="s">
        <v>60</v>
      </c>
    </row>
    <row r="8" spans="3:51" ht="15.75" thickBot="1" x14ac:dyDescent="0.3">
      <c r="C8" s="33" t="s">
        <v>61</v>
      </c>
      <c r="D8" s="34">
        <f ca="1">D95</f>
        <v>13</v>
      </c>
      <c r="E8" s="35"/>
      <c r="F8" s="34">
        <f ca="1">F95</f>
        <v>50</v>
      </c>
      <c r="G8" s="35"/>
      <c r="H8" s="34">
        <f ca="1">H95</f>
        <v>50</v>
      </c>
      <c r="I8" s="35"/>
      <c r="J8" s="34">
        <f ca="1">J95</f>
        <v>50</v>
      </c>
      <c r="K8" s="35"/>
      <c r="L8" s="34">
        <f ca="1">L95</f>
        <v>45</v>
      </c>
      <c r="M8" s="35"/>
      <c r="N8" s="34">
        <f ca="1">N95</f>
        <v>63</v>
      </c>
      <c r="O8" s="35"/>
      <c r="P8" s="34">
        <f ca="1">P95</f>
        <v>67</v>
      </c>
      <c r="Q8" s="35"/>
      <c r="R8" s="34">
        <f ca="1">R95</f>
        <v>0</v>
      </c>
      <c r="S8" s="35"/>
      <c r="T8" s="34">
        <f ca="1">T95</f>
        <v>13</v>
      </c>
      <c r="U8" s="35"/>
      <c r="V8" s="34">
        <f ca="1">V95</f>
        <v>7</v>
      </c>
      <c r="W8" s="35"/>
      <c r="X8" s="34">
        <f ca="1">X95</f>
        <v>14</v>
      </c>
      <c r="Y8" s="35"/>
      <c r="Z8" s="34">
        <f ca="1">Z95</f>
        <v>23</v>
      </c>
      <c r="AA8" s="35"/>
      <c r="AB8" s="34">
        <f ca="1">AB95</f>
        <v>33</v>
      </c>
      <c r="AC8" s="35"/>
      <c r="AD8" s="34">
        <f ca="1">AD95</f>
        <v>73</v>
      </c>
      <c r="AE8" s="35"/>
      <c r="AF8" s="34">
        <f ca="1">AF95</f>
        <v>52</v>
      </c>
      <c r="AG8" s="35"/>
      <c r="AH8" s="34">
        <f ca="1">AH95</f>
        <v>58</v>
      </c>
      <c r="AI8" s="35"/>
      <c r="AJ8" s="34">
        <f ca="1">AJ95</f>
        <v>64</v>
      </c>
      <c r="AK8" s="35"/>
      <c r="AL8" s="34">
        <f ca="1">AL95</f>
        <v>54</v>
      </c>
      <c r="AM8" s="35"/>
      <c r="AN8" s="34">
        <f ca="1">AN95</f>
        <v>44</v>
      </c>
      <c r="AO8" s="35"/>
      <c r="AP8" s="34">
        <f ca="1">AP95</f>
        <v>40</v>
      </c>
      <c r="AQ8" s="35"/>
      <c r="AR8" s="34">
        <f ca="1">AR95</f>
        <v>32</v>
      </c>
      <c r="AS8" s="35"/>
      <c r="AT8" s="34">
        <f ca="1">AT95</f>
        <v>22</v>
      </c>
      <c r="AU8" s="35"/>
      <c r="AW8" s="42" t="s">
        <v>62</v>
      </c>
      <c r="AX8">
        <f ca="1">SUM(AX6:AX7)</f>
        <v>606.15795454545469</v>
      </c>
      <c r="AY8" t="s">
        <v>63</v>
      </c>
    </row>
    <row r="9" spans="3:51" ht="15.75" thickBot="1" x14ac:dyDescent="0.3"/>
    <row r="10" spans="3:51" ht="18.75" x14ac:dyDescent="0.3">
      <c r="C10" s="56" t="s">
        <v>64</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W10" s="23" t="s">
        <v>65</v>
      </c>
      <c r="AX10" s="23"/>
      <c r="AY10" s="23"/>
    </row>
    <row r="11" spans="3:51" x14ac:dyDescent="0.25">
      <c r="C11" s="19"/>
      <c r="D11" s="17" t="str">
        <f>D$6</f>
        <v>Market</v>
      </c>
      <c r="E11" s="18"/>
      <c r="F11" s="17" t="str">
        <f>F$6</f>
        <v>Fell</v>
      </c>
      <c r="G11" s="18"/>
      <c r="H11" s="17" t="str">
        <f t="shared" ref="H11" si="0">H$6</f>
        <v>Hayes</v>
      </c>
      <c r="I11" s="18"/>
      <c r="J11" s="17" t="str">
        <f t="shared" ref="J11" si="1">J$6</f>
        <v>Grove</v>
      </c>
      <c r="K11" s="18"/>
      <c r="L11" s="17" t="str">
        <f t="shared" ref="L11" si="2">L$6</f>
        <v>McAllister</v>
      </c>
      <c r="M11" s="18"/>
      <c r="N11" s="17" t="str">
        <f t="shared" ref="N11" si="3">N$6</f>
        <v>Golden Gate</v>
      </c>
      <c r="O11" s="18"/>
      <c r="P11" s="17" t="str">
        <f t="shared" ref="P11" si="4">P$6</f>
        <v>Turk</v>
      </c>
      <c r="Q11" s="18"/>
      <c r="R11" s="17" t="str">
        <f t="shared" ref="R11" si="5">R$6</f>
        <v>Eddy</v>
      </c>
      <c r="S11" s="18"/>
      <c r="T11" s="17" t="str">
        <f t="shared" ref="T11" si="6">T$6</f>
        <v>Ellis</v>
      </c>
      <c r="U11" s="18"/>
      <c r="V11" s="17" t="str">
        <f t="shared" ref="V11" si="7">V$6</f>
        <v>O'Farrell</v>
      </c>
      <c r="W11" s="18"/>
      <c r="X11" s="17" t="str">
        <f t="shared" ref="X11" si="8">X$6</f>
        <v>Geary</v>
      </c>
      <c r="Y11" s="18"/>
      <c r="Z11" s="17" t="str">
        <f t="shared" ref="Z11" si="9">Z$6</f>
        <v>Post</v>
      </c>
      <c r="AA11" s="18"/>
      <c r="AB11" s="17" t="str">
        <f t="shared" ref="AB11" si="10">AB$6</f>
        <v>Sutter</v>
      </c>
      <c r="AC11" s="18"/>
      <c r="AD11" s="17" t="str">
        <f t="shared" ref="AD11" si="11">AD$6</f>
        <v>Bush</v>
      </c>
      <c r="AE11" s="18"/>
      <c r="AF11" s="17" t="str">
        <f t="shared" ref="AF11" si="12">AF$6</f>
        <v>Pine</v>
      </c>
      <c r="AG11" s="18"/>
      <c r="AH11" s="17" t="str">
        <f t="shared" ref="AH11" si="13">AH$6</f>
        <v>California</v>
      </c>
      <c r="AI11" s="18"/>
      <c r="AJ11" s="17" t="str">
        <f t="shared" ref="AJ11" si="14">AJ$6</f>
        <v>Sacramento</v>
      </c>
      <c r="AK11" s="18"/>
      <c r="AL11" s="17" t="str">
        <f t="shared" ref="AL11" si="15">AL$6</f>
        <v>Clay</v>
      </c>
      <c r="AM11" s="18"/>
      <c r="AN11" s="17" t="str">
        <f t="shared" ref="AN11" si="16">AN$6</f>
        <v>Washington</v>
      </c>
      <c r="AO11" s="18"/>
      <c r="AP11" s="17" t="str">
        <f t="shared" ref="AP11" si="17">AP$6</f>
        <v>Jackson</v>
      </c>
      <c r="AQ11" s="18"/>
      <c r="AR11" s="17" t="str">
        <f t="shared" ref="AR11" si="18">AR$6</f>
        <v>Pacific</v>
      </c>
      <c r="AS11" s="18"/>
      <c r="AT11" s="17" t="str">
        <f t="shared" ref="AT11" si="19">AT$6</f>
        <v>Broadway</v>
      </c>
      <c r="AU11" s="18"/>
      <c r="AW11" s="21" t="s">
        <v>66</v>
      </c>
      <c r="AX11" s="2" t="s">
        <v>67</v>
      </c>
      <c r="AY11" s="2" t="s">
        <v>68</v>
      </c>
    </row>
    <row r="12" spans="3:51" x14ac:dyDescent="0.25">
      <c r="C12" s="20" t="s">
        <v>69</v>
      </c>
      <c r="D12" s="5">
        <v>0</v>
      </c>
      <c r="E12" s="5"/>
      <c r="F12" s="5">
        <f ca="1">F18-F21</f>
        <v>-34</v>
      </c>
      <c r="G12" s="5"/>
      <c r="H12" s="5">
        <f t="shared" ref="H12" ca="1" si="20">H18-H21</f>
        <v>3</v>
      </c>
      <c r="I12" s="5"/>
      <c r="J12" s="5">
        <f t="shared" ref="J12" ca="1" si="21">J18-J21</f>
        <v>28</v>
      </c>
      <c r="K12" s="5"/>
      <c r="L12" s="5">
        <f t="shared" ref="L12" ca="1" si="22">L18-L21</f>
        <v>-5</v>
      </c>
      <c r="M12" s="5"/>
      <c r="N12" s="5">
        <f t="shared" ref="N12" ca="1" si="23">N18-N21</f>
        <v>4</v>
      </c>
      <c r="O12" s="5"/>
      <c r="P12" s="5">
        <f t="shared" ref="P12" ca="1" si="24">P18-P21</f>
        <v>19</v>
      </c>
      <c r="Q12" s="5"/>
      <c r="R12" s="5">
        <f t="shared" ref="R12" ca="1" si="25">R18-R21</f>
        <v>37</v>
      </c>
      <c r="S12" s="5"/>
      <c r="T12" s="5">
        <f t="shared" ref="T12" ca="1" si="26">T18-T21</f>
        <v>34</v>
      </c>
      <c r="U12" s="5"/>
      <c r="V12" s="5">
        <f t="shared" ref="V12" ca="1" si="27">V18-V21</f>
        <v>32</v>
      </c>
      <c r="W12" s="5"/>
      <c r="X12" s="5">
        <f t="shared" ref="X12" ca="1" si="28">X18-X21</f>
        <v>18</v>
      </c>
      <c r="Y12" s="5"/>
      <c r="Z12" s="5">
        <f t="shared" ref="Z12" ca="1" si="29">Z18-Z21</f>
        <v>14</v>
      </c>
      <c r="AA12" s="5"/>
      <c r="AB12" s="5">
        <f t="shared" ref="AB12" ca="1" si="30">AB18-AB21</f>
        <v>20</v>
      </c>
      <c r="AC12" s="5"/>
      <c r="AD12" s="5">
        <f t="shared" ref="AD12" ca="1" si="31">AD18-AD21</f>
        <v>37</v>
      </c>
      <c r="AE12" s="5"/>
      <c r="AF12" s="5">
        <f t="shared" ref="AF12" ca="1" si="32">AF18-AF21</f>
        <v>34</v>
      </c>
      <c r="AG12" s="5"/>
      <c r="AH12" s="5">
        <f t="shared" ref="AH12" ca="1" si="33">AH18-AH21</f>
        <v>31</v>
      </c>
      <c r="AI12" s="5"/>
      <c r="AJ12" s="5">
        <f t="shared" ref="AJ12" ca="1" si="34">AJ18-AJ21</f>
        <v>34</v>
      </c>
      <c r="AK12" s="5"/>
      <c r="AL12" s="5">
        <f t="shared" ref="AL12" ca="1" si="35">AL18-AL21</f>
        <v>-4</v>
      </c>
      <c r="AM12" s="5"/>
      <c r="AN12" s="5">
        <f t="shared" ref="AN12" ca="1" si="36">AN18-AN21</f>
        <v>5</v>
      </c>
      <c r="AO12" s="5"/>
      <c r="AP12" s="5">
        <f t="shared" ref="AP12" ca="1" si="37">AP18-AP21</f>
        <v>18</v>
      </c>
      <c r="AQ12" s="5"/>
      <c r="AR12" s="5">
        <f t="shared" ref="AR12" ca="1" si="38">AR18-AR21</f>
        <v>2</v>
      </c>
      <c r="AS12" s="5"/>
      <c r="AT12" s="5">
        <f t="shared" ref="AT12" ca="1" si="39">AT18-AT21</f>
        <v>3</v>
      </c>
      <c r="AU12" s="5"/>
      <c r="AW12" s="22" t="s">
        <v>70</v>
      </c>
      <c r="AX12" s="5">
        <f ca="1">SUMIF(D12:AU12,"&lt;0")*-1+COUNTIF(D12:AU12,"&lt;0")*5</f>
        <v>58</v>
      </c>
      <c r="AY12" s="5">
        <v>1</v>
      </c>
    </row>
    <row r="13" spans="3:51" ht="15.75" thickBot="1" x14ac:dyDescent="0.3">
      <c r="C13" s="11" t="s">
        <v>71</v>
      </c>
      <c r="D13" s="12">
        <f ca="1">D102</f>
        <v>37</v>
      </c>
      <c r="E13" s="12"/>
      <c r="F13" s="55" t="str">
        <f ca="1">IF(F12&lt;0,"N/A",F22-F18)</f>
        <v>N/A</v>
      </c>
      <c r="G13" s="12"/>
      <c r="H13" s="55">
        <f t="shared" ref="H13" ca="1" si="40">IF(H12&lt;0,"N/A",H22-H18)</f>
        <v>45.5</v>
      </c>
      <c r="I13" s="12"/>
      <c r="J13" s="55">
        <f t="shared" ref="J13" ca="1" si="41">IF(J12&lt;0,"N/A",J22-J18)</f>
        <v>22.5</v>
      </c>
      <c r="K13" s="12"/>
      <c r="L13" s="55" t="str">
        <f t="shared" ref="L13" ca="1" si="42">IF(L12&lt;0,"N/A",L22-L18)</f>
        <v>N/A</v>
      </c>
      <c r="M13" s="12"/>
      <c r="N13" s="12">
        <f t="shared" ref="N13" ca="1" si="43">IF(N12&lt;0,"N/A",N22-N18)</f>
        <v>42</v>
      </c>
      <c r="O13" s="12"/>
      <c r="P13" s="55">
        <f t="shared" ref="P13" ca="1" si="44">IF(P12&lt;0,"N/A",P22-P18)</f>
        <v>27.5</v>
      </c>
      <c r="Q13" s="12"/>
      <c r="R13" s="55">
        <f t="shared" ref="R13" ca="1" si="45">IF(R12&lt;0,"N/A",R22-R18)</f>
        <v>9.5</v>
      </c>
      <c r="S13" s="12"/>
      <c r="T13" s="55">
        <f t="shared" ref="T13" ca="1" si="46">IF(T12&lt;0,"N/A",T22-T18)</f>
        <v>12.5</v>
      </c>
      <c r="U13" s="12"/>
      <c r="V13" s="55">
        <f t="shared" ref="V13" ca="1" si="47">IF(V12&lt;0,"N/A",V22-V18)</f>
        <v>12.5</v>
      </c>
      <c r="W13" s="12"/>
      <c r="X13" s="55">
        <f t="shared" ref="X13" ca="1" si="48">IF(X12&lt;0,"N/A",X22-X18)</f>
        <v>26.5</v>
      </c>
      <c r="Y13" s="12"/>
      <c r="Z13" s="55">
        <f t="shared" ref="Z13" ca="1" si="49">IF(Z12&lt;0,"N/A",Z22-Z18)</f>
        <v>33.5</v>
      </c>
      <c r="AA13" s="12"/>
      <c r="AB13" s="55">
        <f t="shared" ref="AB13" ca="1" si="50">IF(AB12&lt;0,"N/A",AB22-AB18)</f>
        <v>27.5</v>
      </c>
      <c r="AC13" s="12"/>
      <c r="AD13" s="12">
        <f t="shared" ref="AD13" ca="1" si="51">IF(AD12&lt;0,"N/A",AD22-AD18)</f>
        <v>9.5</v>
      </c>
      <c r="AE13" s="12"/>
      <c r="AF13" s="55">
        <f t="shared" ref="AF13" ca="1" si="52">IF(AF12&lt;0,"N/A",AF22-AF18)</f>
        <v>12.5</v>
      </c>
      <c r="AG13" s="12"/>
      <c r="AH13" s="12">
        <f t="shared" ref="AH13" ca="1" si="53">IF(AH12&lt;0,"N/A",AH22-AH18)</f>
        <v>13</v>
      </c>
      <c r="AI13" s="12"/>
      <c r="AJ13" s="55">
        <f t="shared" ref="AJ13" ca="1" si="54">IF(AJ12&lt;0,"N/A",AJ22-AJ18)</f>
        <v>12.5</v>
      </c>
      <c r="AK13" s="12"/>
      <c r="AL13" s="55" t="str">
        <f t="shared" ref="AL13" ca="1" si="55">IF(AL12&lt;0,"N/A",AL22-AL18)</f>
        <v>N/A</v>
      </c>
      <c r="AM13" s="12"/>
      <c r="AN13" s="55">
        <f t="shared" ref="AN13" ca="1" si="56">IF(AN12&lt;0,"N/A",AN22-AN18)</f>
        <v>40.5</v>
      </c>
      <c r="AO13" s="12"/>
      <c r="AP13" s="12">
        <f t="shared" ref="AP13" ca="1" si="57">IF(AP12&lt;0,"N/A",AP22-AP18)</f>
        <v>28.5</v>
      </c>
      <c r="AQ13" s="12"/>
      <c r="AR13" s="55">
        <f t="shared" ref="AR13" ca="1" si="58">IF(AR12&lt;0,"N/A",AR22-AR18)</f>
        <v>45.5</v>
      </c>
      <c r="AS13" s="12"/>
      <c r="AT13" s="12">
        <f t="shared" ref="AT13" ca="1" si="59">IF(AT12&lt;0,"N/A",AT22-AT18)</f>
        <v>24</v>
      </c>
      <c r="AU13" s="12"/>
      <c r="AW13" s="22" t="s">
        <v>72</v>
      </c>
      <c r="AX13" s="5">
        <f ca="1">COUNTIFS(D12:AU12,"&lt;10",D12:AU12,"&gt;=0")*10-SUMIFS(D12:AU12,D12:AU12,"&lt;10",D12:AU12,"&gt;=0")</f>
        <v>43</v>
      </c>
      <c r="AY13" s="5">
        <v>1</v>
      </c>
    </row>
    <row r="14" spans="3:51" x14ac:dyDescent="0.25">
      <c r="AW14" s="22" t="s">
        <v>73</v>
      </c>
      <c r="AX14" s="5">
        <f ca="1">COUNTIF(D13:AU13,"&lt;10")*10-SUMIF(D13:AU13,"&lt;10")</f>
        <v>1</v>
      </c>
      <c r="AY14" s="5">
        <v>0.25</v>
      </c>
    </row>
    <row r="15" spans="3:51" x14ac:dyDescent="0.25">
      <c r="AW15" s="21" t="s">
        <v>74</v>
      </c>
      <c r="AX15" s="2">
        <f ca="1">SUMPRODUCT(AX12:AX14,AY12:AY14)</f>
        <v>101.25</v>
      </c>
      <c r="AY15" s="6"/>
    </row>
    <row r="16" spans="3:51" x14ac:dyDescent="0.25">
      <c r="AW16" s="38"/>
      <c r="AX16" s="26"/>
      <c r="AY16" s="6"/>
    </row>
    <row r="17" spans="1:52" x14ac:dyDescent="0.25">
      <c r="A17" s="25" t="s">
        <v>75</v>
      </c>
      <c r="C17" s="13" t="s">
        <v>76</v>
      </c>
      <c r="D17" s="16"/>
      <c r="E17" s="14"/>
      <c r="F17" s="14">
        <f>E105</f>
        <v>11</v>
      </c>
      <c r="G17" s="14"/>
      <c r="H17" s="14">
        <f>G105</f>
        <v>8</v>
      </c>
      <c r="I17" s="14"/>
      <c r="J17" s="14">
        <f>I105</f>
        <v>8</v>
      </c>
      <c r="K17" s="14"/>
      <c r="L17" s="14">
        <f>K105</f>
        <v>53</v>
      </c>
      <c r="M17" s="14"/>
      <c r="N17" s="14">
        <f>M105</f>
        <v>9</v>
      </c>
      <c r="O17" s="14"/>
      <c r="P17" s="14">
        <f>O105</f>
        <v>8</v>
      </c>
      <c r="Q17" s="14"/>
      <c r="R17" s="14">
        <f>Q105</f>
        <v>42</v>
      </c>
      <c r="S17" s="14"/>
      <c r="T17" s="14">
        <f>S105</f>
        <v>8</v>
      </c>
      <c r="U17" s="14"/>
      <c r="V17" s="14">
        <f>U105</f>
        <v>8</v>
      </c>
      <c r="W17" s="14"/>
      <c r="X17" s="14">
        <f>W105</f>
        <v>41</v>
      </c>
      <c r="Y17" s="14"/>
      <c r="Z17" s="14">
        <f>Y105</f>
        <v>8</v>
      </c>
      <c r="AA17" s="14"/>
      <c r="AB17" s="14">
        <f>AA105</f>
        <v>8</v>
      </c>
      <c r="AC17" s="14"/>
      <c r="AD17" s="14">
        <f>AC105</f>
        <v>37</v>
      </c>
      <c r="AE17" s="14"/>
      <c r="AF17" s="14">
        <f>AE105</f>
        <v>8</v>
      </c>
      <c r="AG17" s="14"/>
      <c r="AH17" s="14">
        <f>AG105</f>
        <v>8</v>
      </c>
      <c r="AI17" s="14"/>
      <c r="AJ17" s="14">
        <f>AI105</f>
        <v>8</v>
      </c>
      <c r="AK17" s="14"/>
      <c r="AL17" s="14">
        <f>AK105</f>
        <v>38</v>
      </c>
      <c r="AM17" s="14"/>
      <c r="AN17" s="14">
        <f>AM105</f>
        <v>8</v>
      </c>
      <c r="AO17" s="14"/>
      <c r="AP17" s="14">
        <f>AO105</f>
        <v>8</v>
      </c>
      <c r="AQ17" s="14"/>
      <c r="AR17" s="14">
        <f>AQ105</f>
        <v>34</v>
      </c>
      <c r="AS17" s="14"/>
      <c r="AT17" s="14">
        <f>AS105</f>
        <v>8</v>
      </c>
      <c r="AU17" s="14"/>
    </row>
    <row r="18" spans="1:52" x14ac:dyDescent="0.25">
      <c r="A18" s="25" t="s">
        <v>75</v>
      </c>
      <c r="C18" s="13" t="s">
        <v>77</v>
      </c>
      <c r="D18" s="16"/>
      <c r="E18" s="15"/>
      <c r="F18" s="14">
        <f ca="1">D23+F17</f>
        <v>16</v>
      </c>
      <c r="G18" s="15"/>
      <c r="H18" s="14">
        <f ca="1">F23+H17</f>
        <v>63</v>
      </c>
      <c r="I18" s="15"/>
      <c r="J18" s="14">
        <f ca="1">H23+J17</f>
        <v>78</v>
      </c>
      <c r="K18" s="15"/>
      <c r="L18" s="14">
        <f ca="1">J23+L17</f>
        <v>131</v>
      </c>
      <c r="M18" s="15"/>
      <c r="N18" s="14">
        <f ca="1">L23+N17</f>
        <v>150</v>
      </c>
      <c r="O18" s="15"/>
      <c r="P18" s="14">
        <f ca="1">N23+P17</f>
        <v>164</v>
      </c>
      <c r="Q18" s="15"/>
      <c r="R18" s="14">
        <f ca="1">P23+R17</f>
        <v>206</v>
      </c>
      <c r="S18" s="15"/>
      <c r="T18" s="14">
        <f ca="1">R23+T17</f>
        <v>214</v>
      </c>
      <c r="U18" s="15"/>
      <c r="V18" s="14">
        <f t="shared" ref="V18" ca="1" si="60">T23+V17</f>
        <v>222</v>
      </c>
      <c r="W18" s="15"/>
      <c r="X18" s="14">
        <f t="shared" ref="X18" ca="1" si="61">V23+X17</f>
        <v>263</v>
      </c>
      <c r="Y18" s="15"/>
      <c r="Z18" s="14">
        <f t="shared" ref="Z18" ca="1" si="62">X23+Z17</f>
        <v>271</v>
      </c>
      <c r="AA18" s="15"/>
      <c r="AB18" s="14">
        <f t="shared" ref="AB18" ca="1" si="63">Z23+AB17</f>
        <v>279</v>
      </c>
      <c r="AC18" s="15"/>
      <c r="AD18" s="14">
        <f t="shared" ref="AD18" ca="1" si="64">AB23+AD17</f>
        <v>316</v>
      </c>
      <c r="AE18" s="15"/>
      <c r="AF18" s="14">
        <f t="shared" ref="AF18" ca="1" si="65">AD23+AF17</f>
        <v>324</v>
      </c>
      <c r="AG18" s="15"/>
      <c r="AH18" s="14">
        <f t="shared" ref="AH18" ca="1" si="66">AF23+AH17</f>
        <v>332</v>
      </c>
      <c r="AI18" s="15"/>
      <c r="AJ18" s="14">
        <f t="shared" ref="AJ18" ca="1" si="67">AH23+AJ17</f>
        <v>340</v>
      </c>
      <c r="AK18" s="15"/>
      <c r="AL18" s="14">
        <f t="shared" ref="AL18" ca="1" si="68">AJ23+AL17</f>
        <v>378</v>
      </c>
      <c r="AM18" s="15"/>
      <c r="AN18" s="14">
        <f t="shared" ref="AN18" ca="1" si="69">AL23+AN17</f>
        <v>395</v>
      </c>
      <c r="AO18" s="15"/>
      <c r="AP18" s="14">
        <f t="shared" ref="AP18" ca="1" si="70">AN23+AP17</f>
        <v>408</v>
      </c>
      <c r="AQ18" s="15"/>
      <c r="AR18" s="14">
        <f t="shared" ref="AR18" ca="1" si="71">AP23+AR17</f>
        <v>442</v>
      </c>
      <c r="AS18" s="15"/>
      <c r="AT18" s="14">
        <f t="shared" ref="AT18" ca="1" si="72">AR23+AT17</f>
        <v>458</v>
      </c>
      <c r="AU18" s="15"/>
    </row>
    <row r="19" spans="1:52" x14ac:dyDescent="0.25">
      <c r="A19" s="25" t="s">
        <v>75</v>
      </c>
      <c r="C19" s="13" t="s">
        <v>78</v>
      </c>
      <c r="D19" s="14">
        <v>1</v>
      </c>
      <c r="E19" s="15"/>
      <c r="F19" s="14">
        <f ca="1">INT((F18-F$7)/$D$97)+1</f>
        <v>0</v>
      </c>
      <c r="G19" s="15"/>
      <c r="H19" s="14">
        <f ca="1">INT((H18-H$7)/$D$97)+1</f>
        <v>1</v>
      </c>
      <c r="I19" s="15"/>
      <c r="J19" s="14">
        <f ca="1">INT((J18-J$7)/$D$97)+1</f>
        <v>1</v>
      </c>
      <c r="K19" s="15"/>
      <c r="L19" s="14">
        <f ca="1">INT((L18-L$7)/$D$97)+1</f>
        <v>1</v>
      </c>
      <c r="M19" s="15"/>
      <c r="N19" s="14">
        <f ca="1">INT((N18-N$7)/$D$97)+1</f>
        <v>2</v>
      </c>
      <c r="O19" s="15"/>
      <c r="P19" s="14">
        <f ca="1">INT((P18-P$7)/$D$97)+1</f>
        <v>2</v>
      </c>
      <c r="Q19" s="15"/>
      <c r="R19" s="14">
        <f ca="1">INT((R18-R$7)/$D$97)+1</f>
        <v>2</v>
      </c>
      <c r="S19" s="15"/>
      <c r="T19" s="14">
        <f ca="1">INT((T18-T$7)/$D$97)+1</f>
        <v>3</v>
      </c>
      <c r="U19" s="15"/>
      <c r="V19" s="14">
        <f t="shared" ref="V19" ca="1" si="73">INT((V18-V$7)/$D$97)+1</f>
        <v>3</v>
      </c>
      <c r="W19" s="15"/>
      <c r="X19" s="14">
        <f t="shared" ref="X19" ca="1" si="74">INT((X18-X$7)/$D$97)+1</f>
        <v>3</v>
      </c>
      <c r="Y19" s="15"/>
      <c r="Z19" s="14">
        <f t="shared" ref="Z19" ca="1" si="75">INT((Z18-Z$7)/$D$97)+1</f>
        <v>3</v>
      </c>
      <c r="AA19" s="15"/>
      <c r="AB19" s="14">
        <f t="shared" ref="AB19" ca="1" si="76">INT((AB18-AB$7)/$D$97)+1</f>
        <v>3</v>
      </c>
      <c r="AC19" s="15"/>
      <c r="AD19" s="14">
        <f t="shared" ref="AD19" ca="1" si="77">INT((AD18-AD$7)/$D$97)+1</f>
        <v>4</v>
      </c>
      <c r="AE19" s="15"/>
      <c r="AF19" s="14">
        <f t="shared" ref="AF19" ca="1" si="78">INT((AF18-AF$7)/$D$97)+1</f>
        <v>4</v>
      </c>
      <c r="AG19" s="15"/>
      <c r="AH19" s="14">
        <f t="shared" ref="AH19" ca="1" si="79">INT((AH18-AH$7)/$D$97)+1</f>
        <v>4</v>
      </c>
      <c r="AI19" s="15"/>
      <c r="AJ19" s="14">
        <f t="shared" ref="AJ19" ca="1" si="80">INT((AJ18-AJ$7)/$D$97)+1</f>
        <v>4</v>
      </c>
      <c r="AK19" s="15"/>
      <c r="AL19" s="14">
        <f t="shared" ref="AL19" ca="1" si="81">INT((AL18-AL$7)/$D$97)+1</f>
        <v>4</v>
      </c>
      <c r="AM19" s="15"/>
      <c r="AN19" s="14">
        <f t="shared" ref="AN19" ca="1" si="82">INT((AN18-AN$7)/$D$97)+1</f>
        <v>5</v>
      </c>
      <c r="AO19" s="15"/>
      <c r="AP19" s="14">
        <f t="shared" ref="AP19" ca="1" si="83">INT((AP18-AP$7)/$D$97)+1</f>
        <v>5</v>
      </c>
      <c r="AQ19" s="15"/>
      <c r="AR19" s="14">
        <f t="shared" ref="AR19" ca="1" si="84">INT((AR18-AR$7)/$D$97)+1</f>
        <v>5</v>
      </c>
      <c r="AS19" s="15"/>
      <c r="AT19" s="14">
        <f t="shared" ref="AT19" ca="1" si="85">INT((AT18-AT$7)/$D$97)+1</f>
        <v>6</v>
      </c>
      <c r="AU19" s="15"/>
    </row>
    <row r="20" spans="1:52" x14ac:dyDescent="0.25">
      <c r="A20" s="25" t="s">
        <v>75</v>
      </c>
      <c r="C20" s="13" t="s">
        <v>79</v>
      </c>
      <c r="D20" s="14">
        <v>1</v>
      </c>
      <c r="E20" s="15"/>
      <c r="F20" s="14">
        <f ca="1">IF((F18-((F19-1)*$D$97+F$7+F$101+F$102))&gt;0,F19+1,F19)</f>
        <v>1</v>
      </c>
      <c r="G20" s="15"/>
      <c r="H20" s="14">
        <f ca="1">IF((H18-((H19-1)*$D$97+H$7+H$101+H$102))&gt;0,H19+1,H19)</f>
        <v>1</v>
      </c>
      <c r="I20" s="15"/>
      <c r="J20" s="14">
        <f ca="1">IF((J18-((J19-1)*$D$97+J$7+J$101+J$102))&gt;0,J19+1,J19)</f>
        <v>1</v>
      </c>
      <c r="K20" s="15"/>
      <c r="L20" s="14">
        <f ca="1">IF((L18-((L19-1)*$D$97+L$7+L$101+L$102))&gt;0,L19+1,L19)</f>
        <v>2</v>
      </c>
      <c r="M20" s="15"/>
      <c r="N20" s="14">
        <f ca="1">IF((N18-((N19-1)*$D$97+N$7+N$101+N$102))&gt;0,N19+1,N19)</f>
        <v>2</v>
      </c>
      <c r="O20" s="15"/>
      <c r="P20" s="14">
        <f ca="1">IF((P18-((P19-1)*$D$97+P$7+P$101+P$102))&gt;0,P19+1,P19)</f>
        <v>2</v>
      </c>
      <c r="Q20" s="15"/>
      <c r="R20" s="14">
        <f ca="1">IF((R18-((R19-1)*$D$97+R$7+R$101+R$102))&gt;0,R19+1,R19)</f>
        <v>2</v>
      </c>
      <c r="S20" s="15"/>
      <c r="T20" s="14">
        <f ca="1">IF((T18-((T19-1)*$D$97+T$7+T$101+T$102))&gt;0,T19+1,T19)</f>
        <v>3</v>
      </c>
      <c r="U20" s="15"/>
      <c r="V20" s="14">
        <f ca="1">IF((V18-((V19-1)*$D$97+V$7+V$101+V$102))&gt;0,V19+1,V19)</f>
        <v>3</v>
      </c>
      <c r="W20" s="15"/>
      <c r="X20" s="14">
        <f ca="1">IF((X18-((X19-1)*$D$97+X$7+X$101+X$102))&gt;0,X19+1,X19)</f>
        <v>3</v>
      </c>
      <c r="Y20" s="15"/>
      <c r="Z20" s="14">
        <f ca="1">IF((Z18-((Z19-1)*$D$97+Z$7+Z$101+Z$102))&gt;0,Z19+1,Z19)</f>
        <v>3</v>
      </c>
      <c r="AA20" s="15"/>
      <c r="AB20" s="14">
        <f ca="1">IF((AB18-((AB19-1)*$D$97+AB$7+AB$101+AB$102))&gt;0,AB19+1,AB19)</f>
        <v>3</v>
      </c>
      <c r="AC20" s="15"/>
      <c r="AD20" s="14">
        <f ca="1">IF((AD18-((AD19-1)*$D$97+AD$7+AD$101+AD$102))&gt;0,AD19+1,AD19)</f>
        <v>4</v>
      </c>
      <c r="AE20" s="15"/>
      <c r="AF20" s="14">
        <f ca="1">IF((AF18-((AF19-1)*$D$97+AF$7+AF$101+AF$102))&gt;0,AF19+1,AF19)</f>
        <v>4</v>
      </c>
      <c r="AG20" s="15"/>
      <c r="AH20" s="14">
        <f ca="1">IF((AH18-((AH19-1)*$D$97+AH$7+AH$101+AH$102))&gt;0,AH19+1,AH19)</f>
        <v>4</v>
      </c>
      <c r="AI20" s="15"/>
      <c r="AJ20" s="14">
        <f ca="1">IF((AJ18-((AJ19-1)*$D$97+AJ$7+AJ$101+AJ$102))&gt;0,AJ19+1,AJ19)</f>
        <v>4</v>
      </c>
      <c r="AK20" s="15"/>
      <c r="AL20" s="14">
        <f ca="1">IF((AL18-((AL19-1)*$D$97+AL$7+AL$101+AL$102))&gt;0,AL19+1,AL19)</f>
        <v>5</v>
      </c>
      <c r="AM20" s="15"/>
      <c r="AN20" s="14">
        <f ca="1">IF((AN18-((AN19-1)*$D$97+AN$7+AN$101+AN$102))&gt;0,AN19+1,AN19)</f>
        <v>5</v>
      </c>
      <c r="AO20" s="15"/>
      <c r="AP20" s="14">
        <f ca="1">IF((AP18-((AP19-1)*$D$97+AP$7+AP$101+AP$102))&gt;0,AP19+1,AP19)</f>
        <v>5</v>
      </c>
      <c r="AQ20" s="15"/>
      <c r="AR20" s="14">
        <f ca="1">IF((AR18-((AR19-1)*$D$97+AR$7+AR$101+AR$102))&gt;0,AR19+1,AR19)</f>
        <v>5</v>
      </c>
      <c r="AS20" s="15"/>
      <c r="AT20" s="14">
        <f ca="1">IF((AT18-((AT19-1)*$D$97+AT$7+AT$101+AT$102))&gt;0,AT19+1,AT19)</f>
        <v>6</v>
      </c>
      <c r="AU20" s="15"/>
    </row>
    <row r="21" spans="1:52" x14ac:dyDescent="0.25">
      <c r="A21" s="25" t="s">
        <v>75</v>
      </c>
      <c r="C21" s="13" t="s">
        <v>80</v>
      </c>
      <c r="D21" s="14">
        <f ca="1">(D20-1)*$D$97+D$7+D$101</f>
        <v>0</v>
      </c>
      <c r="E21" s="15"/>
      <c r="F21" s="14">
        <f ca="1">(F20-1)*$D$97+F$7+F$101</f>
        <v>50</v>
      </c>
      <c r="G21" s="15"/>
      <c r="H21" s="14">
        <f ca="1">(H20-1)*$D$97+H$7+H$101</f>
        <v>60</v>
      </c>
      <c r="I21" s="15"/>
      <c r="J21" s="14">
        <f ca="1">(J20-1)*$D$97+J$7+J$101</f>
        <v>50</v>
      </c>
      <c r="K21" s="15"/>
      <c r="L21" s="14">
        <f ca="1">(L20-1)*$D$97+L$7+L$101</f>
        <v>136</v>
      </c>
      <c r="M21" s="15"/>
      <c r="N21" s="14">
        <f ca="1">(N20-1)*$D$97+N$7+N$101</f>
        <v>146</v>
      </c>
      <c r="O21" s="15"/>
      <c r="P21" s="14">
        <f ca="1">(P20-1)*$D$97+P$7+P$101</f>
        <v>145</v>
      </c>
      <c r="Q21" s="15"/>
      <c r="R21" s="14">
        <f ca="1">(R20-1)*$D$97+R$7+R$101</f>
        <v>169</v>
      </c>
      <c r="S21" s="15"/>
      <c r="T21" s="14">
        <f ca="1">(T20-1)*$D$97+T$7+T$101</f>
        <v>180</v>
      </c>
      <c r="U21" s="15"/>
      <c r="V21" s="14">
        <f ca="1">(V20-1)*$D$97+V$7+V$101</f>
        <v>190</v>
      </c>
      <c r="W21" s="15"/>
      <c r="X21" s="14">
        <f ca="1">(X20-1)*$D$97+X$7+X$101</f>
        <v>245</v>
      </c>
      <c r="Y21" s="15"/>
      <c r="Z21" s="14">
        <f ca="1">(Z20-1)*$D$97+Z$7+Z$101</f>
        <v>257</v>
      </c>
      <c r="AA21" s="15"/>
      <c r="AB21" s="14">
        <f ca="1">(AB20-1)*$D$97+AB$7+AB$101</f>
        <v>259</v>
      </c>
      <c r="AC21" s="15"/>
      <c r="AD21" s="14">
        <f ca="1">(AD20-1)*$D$97+AD$7+AD$101</f>
        <v>279</v>
      </c>
      <c r="AE21" s="15"/>
      <c r="AF21" s="14">
        <f ca="1">(AF20-1)*$D$97+AF$7+AF$101</f>
        <v>290</v>
      </c>
      <c r="AG21" s="15"/>
      <c r="AH21" s="14">
        <f ca="1">(AH20-1)*$D$97+AH$7+AH$101</f>
        <v>301</v>
      </c>
      <c r="AI21" s="15"/>
      <c r="AJ21" s="14">
        <f ca="1">(AJ20-1)*$D$97+AJ$7+AJ$101</f>
        <v>306</v>
      </c>
      <c r="AK21" s="15"/>
      <c r="AL21" s="14">
        <f ca="1">(AL20-1)*$D$97+AL$7+AL$101</f>
        <v>382</v>
      </c>
      <c r="AM21" s="15"/>
      <c r="AN21" s="14">
        <f ca="1">(AN20-1)*$D$97+AN$7+AN$101</f>
        <v>390</v>
      </c>
      <c r="AO21" s="15"/>
      <c r="AP21" s="14">
        <f ca="1">(AP20-1)*$D$97+AP$7+AP$101</f>
        <v>390</v>
      </c>
      <c r="AQ21" s="15"/>
      <c r="AR21" s="14">
        <f ca="1">(AR20-1)*$D$97+AR$7+AR$101</f>
        <v>440</v>
      </c>
      <c r="AS21" s="15"/>
      <c r="AT21" s="14">
        <f ca="1">(AT20-1)*$D$97+AT$7+AT$101</f>
        <v>455</v>
      </c>
      <c r="AU21" s="15"/>
    </row>
    <row r="22" spans="1:52" x14ac:dyDescent="0.25">
      <c r="A22" s="25" t="s">
        <v>75</v>
      </c>
      <c r="C22" s="13" t="s">
        <v>81</v>
      </c>
      <c r="D22" s="14">
        <f ca="1">D21+D$102</f>
        <v>37</v>
      </c>
      <c r="E22" s="15"/>
      <c r="F22" s="14">
        <f ca="1">F21+F$102</f>
        <v>96.5</v>
      </c>
      <c r="G22" s="15"/>
      <c r="H22" s="14">
        <f ca="1">H21+H$102</f>
        <v>108.5</v>
      </c>
      <c r="I22" s="15"/>
      <c r="J22" s="14">
        <f ca="1">J21+J$102</f>
        <v>100.5</v>
      </c>
      <c r="K22" s="15"/>
      <c r="L22" s="14">
        <f ca="1">L21+L$102</f>
        <v>181.5</v>
      </c>
      <c r="M22" s="15"/>
      <c r="N22" s="14">
        <f ca="1">N21+N$102</f>
        <v>192</v>
      </c>
      <c r="O22" s="15"/>
      <c r="P22" s="14">
        <f ca="1">P21+P$102</f>
        <v>191.5</v>
      </c>
      <c r="Q22" s="15"/>
      <c r="R22" s="14">
        <f ca="1">R21+R$102</f>
        <v>215.5</v>
      </c>
      <c r="S22" s="15"/>
      <c r="T22" s="14">
        <f ca="1">T21+T$102</f>
        <v>226.5</v>
      </c>
      <c r="U22" s="15"/>
      <c r="V22" s="14">
        <f ca="1">V21+V$102</f>
        <v>234.5</v>
      </c>
      <c r="W22" s="15"/>
      <c r="X22" s="14">
        <f ca="1">X21+X$102</f>
        <v>289.5</v>
      </c>
      <c r="Y22" s="15"/>
      <c r="Z22" s="14">
        <f ca="1">Z21+Z$102</f>
        <v>304.5</v>
      </c>
      <c r="AA22" s="15"/>
      <c r="AB22" s="14">
        <f ca="1">AB21+AB$102</f>
        <v>306.5</v>
      </c>
      <c r="AC22" s="15"/>
      <c r="AD22" s="14">
        <f ca="1">AD21+AD$102</f>
        <v>325.5</v>
      </c>
      <c r="AE22" s="15"/>
      <c r="AF22" s="14">
        <f ca="1">AF21+AF$102</f>
        <v>336.5</v>
      </c>
      <c r="AG22" s="15"/>
      <c r="AH22" s="14">
        <f ca="1">AH21+AH$102</f>
        <v>345</v>
      </c>
      <c r="AI22" s="15"/>
      <c r="AJ22" s="14">
        <f ca="1">AJ21+AJ$102</f>
        <v>352.5</v>
      </c>
      <c r="AK22" s="15"/>
      <c r="AL22" s="14">
        <f ca="1">AL21+AL$102</f>
        <v>428.5</v>
      </c>
      <c r="AM22" s="15"/>
      <c r="AN22" s="14">
        <f ca="1">AN21+AN$102</f>
        <v>435.5</v>
      </c>
      <c r="AO22" s="15"/>
      <c r="AP22" s="14">
        <f ca="1">AP21+AP$102</f>
        <v>436.5</v>
      </c>
      <c r="AQ22" s="15"/>
      <c r="AR22" s="14">
        <f ca="1">AR21+AR$102</f>
        <v>487.5</v>
      </c>
      <c r="AS22" s="15"/>
      <c r="AT22" s="14">
        <f ca="1">AT21+AT$102</f>
        <v>482</v>
      </c>
      <c r="AU22" s="15"/>
      <c r="AV22" s="10"/>
      <c r="AZ22" s="10"/>
    </row>
    <row r="23" spans="1:52" x14ac:dyDescent="0.25">
      <c r="A23" s="25" t="s">
        <v>75</v>
      </c>
      <c r="C23" s="13" t="s">
        <v>82</v>
      </c>
      <c r="D23" s="15">
        <f ca="1">D21+5</f>
        <v>5</v>
      </c>
      <c r="E23" s="15"/>
      <c r="F23" s="15">
        <f ca="1">MAX(IF(AND(F12&lt;10,F12&gt;0),F18+(10-F12),F18),F21+5)</f>
        <v>55</v>
      </c>
      <c r="G23" s="15"/>
      <c r="H23" s="15">
        <f ca="1">MAX(IF(AND(H12&lt;10,H12&gt;0),H18+(10-H12),H18),H21+5)</f>
        <v>70</v>
      </c>
      <c r="I23" s="15"/>
      <c r="J23" s="15">
        <f ca="1">MAX(IF(AND(J12&lt;10,J12&gt;0),J18+(10-J12),J18),J21+5)</f>
        <v>78</v>
      </c>
      <c r="K23" s="15"/>
      <c r="L23" s="15">
        <f ca="1">MAX(IF(AND(L12&lt;10,L12&gt;0),L18+(10-L12),L18),L21+5)</f>
        <v>141</v>
      </c>
      <c r="M23" s="15"/>
      <c r="N23" s="15">
        <f ca="1">MAX(IF(AND(N12&lt;10,N12&gt;0),N18+(10-N12),N18),N21+5)</f>
        <v>156</v>
      </c>
      <c r="O23" s="15"/>
      <c r="P23" s="15">
        <f ca="1">MAX(IF(AND(P12&lt;10,P12&gt;0),P18+(10-P12),P18),P21+5)</f>
        <v>164</v>
      </c>
      <c r="Q23" s="15"/>
      <c r="R23" s="15">
        <f ca="1">MAX(IF(AND(R12&lt;10,R12&gt;0),R18+(10-R12),R18),R21+5)</f>
        <v>206</v>
      </c>
      <c r="S23" s="15"/>
      <c r="T23" s="15">
        <f ca="1">MAX(IF(AND(T12&lt;10,T12&gt;0),T18+(10-T12),T18),T21+5)</f>
        <v>214</v>
      </c>
      <c r="U23" s="15"/>
      <c r="V23" s="15">
        <f t="shared" ref="V23" ca="1" si="86">MAX(IF(AND(V12&lt;10,V12&gt;0),V18+(10-V12),V18),V21+5)</f>
        <v>222</v>
      </c>
      <c r="W23" s="15"/>
      <c r="X23" s="15">
        <f t="shared" ref="X23" ca="1" si="87">MAX(IF(AND(X12&lt;10,X12&gt;0),X18+(10-X12),X18),X21+5)</f>
        <v>263</v>
      </c>
      <c r="Y23" s="15"/>
      <c r="Z23" s="15">
        <f t="shared" ref="Z23" ca="1" si="88">MAX(IF(AND(Z12&lt;10,Z12&gt;0),Z18+(10-Z12),Z18),Z21+5)</f>
        <v>271</v>
      </c>
      <c r="AA23" s="15"/>
      <c r="AB23" s="15">
        <f t="shared" ref="AB23" ca="1" si="89">MAX(IF(AND(AB12&lt;10,AB12&gt;0),AB18+(10-AB12),AB18),AB21+5)</f>
        <v>279</v>
      </c>
      <c r="AC23" s="15"/>
      <c r="AD23" s="15">
        <f t="shared" ref="AD23" ca="1" si="90">MAX(IF(AND(AD12&lt;10,AD12&gt;0),AD18+(10-AD12),AD18),AD21+5)</f>
        <v>316</v>
      </c>
      <c r="AE23" s="15"/>
      <c r="AF23" s="15">
        <f t="shared" ref="AF23" ca="1" si="91">MAX(IF(AND(AF12&lt;10,AF12&gt;0),AF18+(10-AF12),AF18),AF21+5)</f>
        <v>324</v>
      </c>
      <c r="AG23" s="15"/>
      <c r="AH23" s="15">
        <f t="shared" ref="AH23" ca="1" si="92">MAX(IF(AND(AH12&lt;10,AH12&gt;0),AH18+(10-AH12),AH18),AH21+5)</f>
        <v>332</v>
      </c>
      <c r="AI23" s="15"/>
      <c r="AJ23" s="15">
        <f t="shared" ref="AJ23" ca="1" si="93">MAX(IF(AND(AJ12&lt;10,AJ12&gt;0),AJ18+(10-AJ12),AJ18),AJ21+5)</f>
        <v>340</v>
      </c>
      <c r="AK23" s="15"/>
      <c r="AL23" s="15">
        <f t="shared" ref="AL23" ca="1" si="94">MAX(IF(AND(AL12&lt;10,AL12&gt;0),AL18+(10-AL12),AL18),AL21+5)</f>
        <v>387</v>
      </c>
      <c r="AM23" s="15"/>
      <c r="AN23" s="15">
        <f t="shared" ref="AN23" ca="1" si="95">MAX(IF(AND(AN12&lt;10,AN12&gt;0),AN18+(10-AN12),AN18),AN21+5)</f>
        <v>400</v>
      </c>
      <c r="AO23" s="15"/>
      <c r="AP23" s="15">
        <f t="shared" ref="AP23" ca="1" si="96">MAX(IF(AND(AP12&lt;10,AP12&gt;0),AP18+(10-AP12),AP18),AP21+5)</f>
        <v>408</v>
      </c>
      <c r="AQ23" s="15"/>
      <c r="AR23" s="15">
        <f t="shared" ref="AR23" ca="1" si="97">MAX(IF(AND(AR12&lt;10,AR12&gt;0),AR18+(10-AR12),AR18),AR21+5)</f>
        <v>450</v>
      </c>
      <c r="AS23" s="15"/>
      <c r="AT23" s="15">
        <f t="shared" ref="AT23" ca="1" si="98">MAX(IF(AND(AT12&lt;10,AT12&gt;0),AT18+(10-AT12),AT18),AT21+5)</f>
        <v>465</v>
      </c>
      <c r="AU23" s="15"/>
    </row>
    <row r="24" spans="1:52" x14ac:dyDescent="0.25">
      <c r="A24" s="25" t="s">
        <v>75</v>
      </c>
      <c r="C24" s="13" t="s">
        <v>83</v>
      </c>
      <c r="D24" s="15">
        <v>0</v>
      </c>
      <c r="E24" s="15"/>
      <c r="F24" s="15">
        <f>D24+E116</f>
        <v>467</v>
      </c>
      <c r="G24" s="15"/>
      <c r="H24" s="15">
        <f>F24+G116</f>
        <v>811</v>
      </c>
      <c r="I24" s="15"/>
      <c r="J24" s="15">
        <f>H24+I116</f>
        <v>1155</v>
      </c>
      <c r="K24" s="15"/>
      <c r="L24" s="15">
        <f>J24+K116</f>
        <v>1803</v>
      </c>
      <c r="M24" s="15"/>
      <c r="N24" s="15">
        <f>L24+M116</f>
        <v>2186</v>
      </c>
      <c r="O24" s="15"/>
      <c r="P24" s="15">
        <f>N24+O116</f>
        <v>2530</v>
      </c>
      <c r="Q24" s="15"/>
      <c r="R24" s="15">
        <f>P24+Q116</f>
        <v>2874</v>
      </c>
      <c r="S24" s="15"/>
      <c r="T24" s="15">
        <f>R24+S116</f>
        <v>3218</v>
      </c>
      <c r="U24" s="15"/>
      <c r="V24" s="15">
        <f>T24+U116</f>
        <v>3562</v>
      </c>
      <c r="W24" s="15"/>
      <c r="X24" s="15">
        <f>V24+W116</f>
        <v>3906</v>
      </c>
      <c r="Y24" s="15"/>
      <c r="Z24" s="15">
        <f>X24+Y116</f>
        <v>4250</v>
      </c>
      <c r="AA24" s="15"/>
      <c r="AB24" s="15">
        <f>Z24+AA116</f>
        <v>4594</v>
      </c>
      <c r="AC24" s="15"/>
      <c r="AD24" s="15">
        <f>AB24+AC116</f>
        <v>4938</v>
      </c>
      <c r="AE24" s="15"/>
      <c r="AF24" s="15">
        <f>AD24+AE116</f>
        <v>5282</v>
      </c>
      <c r="AG24" s="15"/>
      <c r="AH24" s="15">
        <f>AF24+AG116</f>
        <v>5626</v>
      </c>
      <c r="AI24" s="15"/>
      <c r="AJ24" s="15">
        <f>AH24+AI116</f>
        <v>5986</v>
      </c>
      <c r="AK24" s="15"/>
      <c r="AL24" s="15">
        <f>AJ24+AK116</f>
        <v>6330</v>
      </c>
      <c r="AM24" s="15"/>
      <c r="AN24" s="15">
        <f>AL24+AM116</f>
        <v>6674</v>
      </c>
      <c r="AO24" s="15"/>
      <c r="AP24" s="15">
        <f>AN24+AO116</f>
        <v>7017.8</v>
      </c>
      <c r="AQ24" s="15"/>
      <c r="AR24" s="15">
        <f>AP24+AQ116</f>
        <v>7361.8</v>
      </c>
      <c r="AS24" s="15"/>
      <c r="AT24" s="15">
        <f>AR24+AS116</f>
        <v>7705.8</v>
      </c>
      <c r="AU24" s="15"/>
    </row>
    <row r="25" spans="1:52" ht="15.75" thickBot="1" x14ac:dyDescent="0.3">
      <c r="A25" s="25" t="s">
        <v>75</v>
      </c>
      <c r="D25" s="6"/>
    </row>
    <row r="26" spans="1:52" ht="18.75" x14ac:dyDescent="0.3">
      <c r="C26" s="58" t="s">
        <v>84</v>
      </c>
      <c r="D26" s="5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W26" s="23" t="s">
        <v>85</v>
      </c>
      <c r="AX26" s="23"/>
      <c r="AY26" s="23"/>
    </row>
    <row r="27" spans="1:52" x14ac:dyDescent="0.25">
      <c r="C27" s="20"/>
      <c r="D27" s="17" t="str">
        <f>D$6</f>
        <v>Market</v>
      </c>
      <c r="E27" s="18"/>
      <c r="F27" s="17" t="str">
        <f>F$6</f>
        <v>Fell</v>
      </c>
      <c r="G27" s="18"/>
      <c r="H27" s="17" t="str">
        <f>H$6</f>
        <v>Hayes</v>
      </c>
      <c r="I27" s="18"/>
      <c r="J27" s="17" t="str">
        <f>J$6</f>
        <v>Grove</v>
      </c>
      <c r="K27" s="18"/>
      <c r="L27" s="17" t="str">
        <f>L$6</f>
        <v>McAllister</v>
      </c>
      <c r="M27" s="18"/>
      <c r="N27" s="17" t="str">
        <f>N$6</f>
        <v>Golden Gate</v>
      </c>
      <c r="O27" s="18"/>
      <c r="P27" s="17" t="str">
        <f>P$6</f>
        <v>Turk</v>
      </c>
      <c r="Q27" s="18"/>
      <c r="R27" s="17" t="str">
        <f>R$6</f>
        <v>Eddy</v>
      </c>
      <c r="S27" s="18"/>
      <c r="T27" s="17" t="str">
        <f>T$6</f>
        <v>Ellis</v>
      </c>
      <c r="U27" s="18"/>
      <c r="V27" s="17" t="str">
        <f>V$6</f>
        <v>O'Farrell</v>
      </c>
      <c r="W27" s="18"/>
      <c r="X27" s="17" t="str">
        <f>X$6</f>
        <v>Geary</v>
      </c>
      <c r="Y27" s="18"/>
      <c r="Z27" s="17" t="str">
        <f>Z$6</f>
        <v>Post</v>
      </c>
      <c r="AA27" s="18"/>
      <c r="AB27" s="17" t="str">
        <f>AB$6</f>
        <v>Sutter</v>
      </c>
      <c r="AC27" s="18"/>
      <c r="AD27" s="17" t="str">
        <f>AD$6</f>
        <v>Bush</v>
      </c>
      <c r="AE27" s="18"/>
      <c r="AF27" s="17" t="str">
        <f>AF$6</f>
        <v>Pine</v>
      </c>
      <c r="AG27" s="18"/>
      <c r="AH27" s="17" t="str">
        <f>AH$6</f>
        <v>California</v>
      </c>
      <c r="AI27" s="18"/>
      <c r="AJ27" s="17" t="str">
        <f>AJ$6</f>
        <v>Sacramento</v>
      </c>
      <c r="AK27" s="18"/>
      <c r="AL27" s="17" t="str">
        <f>AL$6</f>
        <v>Clay</v>
      </c>
      <c r="AM27" s="18"/>
      <c r="AN27" s="17" t="str">
        <f>AN$6</f>
        <v>Washington</v>
      </c>
      <c r="AO27" s="18"/>
      <c r="AP27" s="17" t="str">
        <f>AP$6</f>
        <v>Jackson</v>
      </c>
      <c r="AQ27" s="18"/>
      <c r="AR27" s="17" t="str">
        <f>AR$6</f>
        <v>Pacific</v>
      </c>
      <c r="AS27" s="18"/>
      <c r="AT27" s="17" t="str">
        <f>AT$6</f>
        <v>Broadway</v>
      </c>
      <c r="AU27" s="18"/>
      <c r="AW27" s="21" t="s">
        <v>66</v>
      </c>
      <c r="AX27" s="2" t="s">
        <v>67</v>
      </c>
      <c r="AY27" s="2" t="s">
        <v>68</v>
      </c>
    </row>
    <row r="28" spans="1:52" x14ac:dyDescent="0.25">
      <c r="C28" s="20" t="s">
        <v>69</v>
      </c>
      <c r="D28" s="5">
        <f ca="1">D33-D36</f>
        <v>11</v>
      </c>
      <c r="E28" s="5"/>
      <c r="F28" s="5">
        <f ca="1">F33-F36</f>
        <v>23</v>
      </c>
      <c r="G28" s="5"/>
      <c r="H28" s="5">
        <f ca="1">H33-H36</f>
        <v>4</v>
      </c>
      <c r="I28" s="5"/>
      <c r="J28" s="5">
        <f ca="1">J33-J36</f>
        <v>16</v>
      </c>
      <c r="K28" s="5"/>
      <c r="L28" s="5">
        <f ca="1">L33-L36</f>
        <v>-34</v>
      </c>
      <c r="M28" s="5"/>
      <c r="N28" s="5">
        <f ca="1">N33-N36</f>
        <v>12</v>
      </c>
      <c r="O28" s="5"/>
      <c r="P28" s="5">
        <f ca="1">P33-P36</f>
        <v>37</v>
      </c>
      <c r="Q28" s="5"/>
      <c r="R28" s="5">
        <f ca="1">R33-R36</f>
        <v>-34</v>
      </c>
      <c r="S28" s="5"/>
      <c r="T28" s="5">
        <f ca="1">T33-T36</f>
        <v>23</v>
      </c>
      <c r="U28" s="5"/>
      <c r="V28" s="5">
        <f ca="1">V33-V36</f>
        <v>15</v>
      </c>
      <c r="W28" s="5"/>
      <c r="X28" s="5">
        <f ca="1">X33-X36</f>
        <v>25</v>
      </c>
      <c r="Y28" s="5"/>
      <c r="Z28" s="5">
        <f ca="1">Z33-Z36</f>
        <v>15</v>
      </c>
      <c r="AA28" s="5"/>
      <c r="AB28" s="5">
        <f ca="1">AB33-AB36</f>
        <v>-27</v>
      </c>
      <c r="AC28" s="5"/>
      <c r="AD28" s="5">
        <f ca="1">AD33-AD36</f>
        <v>24</v>
      </c>
      <c r="AE28" s="5"/>
      <c r="AF28" s="5">
        <f ca="1">AF33-AF36</f>
        <v>24</v>
      </c>
      <c r="AG28" s="5"/>
      <c r="AH28" s="5">
        <f ca="1">AH33-AH36</f>
        <v>18</v>
      </c>
      <c r="AI28" s="5"/>
      <c r="AJ28" s="5">
        <f ca="1">AJ33-AJ36</f>
        <v>30</v>
      </c>
      <c r="AK28" s="5"/>
      <c r="AL28" s="5">
        <f ca="1">AL33-AL36</f>
        <v>21</v>
      </c>
      <c r="AM28" s="5"/>
      <c r="AN28" s="5">
        <f ca="1">AN33-AN36</f>
        <v>13</v>
      </c>
      <c r="AO28" s="5"/>
      <c r="AP28" s="5">
        <f ca="1">AP33-AP36</f>
        <v>1</v>
      </c>
      <c r="AQ28" s="5"/>
      <c r="AR28" s="5">
        <f ca="1">AR33-AR36</f>
        <v>28</v>
      </c>
      <c r="AS28" s="5"/>
      <c r="AT28" s="5">
        <f ca="1">AT33-AT36</f>
        <v>3</v>
      </c>
      <c r="AU28" s="5"/>
      <c r="AW28" s="22" t="s">
        <v>70</v>
      </c>
      <c r="AX28" s="5">
        <f ca="1">SUMIF(D28:AU28,"&lt;0")*-1+COUNTIF(D28:AU28,"&lt;0")*5</f>
        <v>110</v>
      </c>
      <c r="AY28" s="5">
        <v>1</v>
      </c>
    </row>
    <row r="29" spans="1:52" ht="15.75" thickBot="1" x14ac:dyDescent="0.3">
      <c r="C29" s="11" t="s">
        <v>71</v>
      </c>
      <c r="D29" s="12">
        <f ca="1">IF(D28&lt;0,"N/A",D37-D33)</f>
        <v>26</v>
      </c>
      <c r="E29" s="12"/>
      <c r="F29" s="12">
        <f ca="1">IF(F28&lt;0,"N/A",F37-F33)</f>
        <v>23.5</v>
      </c>
      <c r="G29" s="12"/>
      <c r="H29" s="55">
        <f ca="1">IF(H28&lt;0,"N/A",H37-H33)</f>
        <v>44.5</v>
      </c>
      <c r="I29" s="12"/>
      <c r="J29" s="55">
        <f ca="1">IF(J28&lt;0,"N/A",J37-J33)</f>
        <v>34.5</v>
      </c>
      <c r="K29" s="12"/>
      <c r="L29" s="55" t="str">
        <f ca="1">IF(L28&lt;0,"N/A",L37-L33)</f>
        <v>N/A</v>
      </c>
      <c r="M29" s="12"/>
      <c r="N29" s="12">
        <f ca="1">IF(N28&lt;0,"N/A",N37-N33)</f>
        <v>34</v>
      </c>
      <c r="O29" s="12"/>
      <c r="P29" s="12">
        <f ca="1">IF(P28&lt;0,"N/A",P37-P33)</f>
        <v>9.5</v>
      </c>
      <c r="Q29" s="12"/>
      <c r="R29" s="12" t="str">
        <f ca="1">IF(R28&lt;0,"N/A",R37-R33)</f>
        <v>N/A</v>
      </c>
      <c r="S29" s="12"/>
      <c r="T29" s="12">
        <f ca="1">IF(T28&lt;0,"N/A",T37-T33)</f>
        <v>23.5</v>
      </c>
      <c r="U29" s="12"/>
      <c r="V29" s="12">
        <f ca="1">IF(V28&lt;0,"N/A",V37-V33)</f>
        <v>29.5</v>
      </c>
      <c r="W29" s="12"/>
      <c r="X29" s="12">
        <f ca="1">IF(X28&lt;0,"N/A",X37-X33)</f>
        <v>19.5</v>
      </c>
      <c r="Y29" s="12"/>
      <c r="Z29" s="12">
        <f ca="1">IF(Z28&lt;0,"N/A",Z37-Z33)</f>
        <v>32.5</v>
      </c>
      <c r="AA29" s="12"/>
      <c r="AB29" s="55" t="str">
        <f ca="1">IF(AB28&lt;0,"N/A",AB37-AB33)</f>
        <v>N/A</v>
      </c>
      <c r="AC29" s="12"/>
      <c r="AD29" s="55">
        <f ca="1">IF(AD28&lt;0,"N/A",AD37-AD33)</f>
        <v>22.5</v>
      </c>
      <c r="AE29" s="12"/>
      <c r="AF29" s="55">
        <f ca="1">IF(AF28&lt;0,"N/A",AF37-AF33)</f>
        <v>22.5</v>
      </c>
      <c r="AG29" s="12"/>
      <c r="AH29" s="12">
        <f ca="1">IF(AH28&lt;0,"N/A",AH37-AH33)</f>
        <v>26</v>
      </c>
      <c r="AI29" s="12"/>
      <c r="AJ29" s="55">
        <f ca="1">IF(AJ28&lt;0,"N/A",AJ37-AJ33)</f>
        <v>16.5</v>
      </c>
      <c r="AK29" s="12"/>
      <c r="AL29" s="55">
        <f ca="1">IF(AL28&lt;0,"N/A",AL37-AL33)</f>
        <v>25.5</v>
      </c>
      <c r="AM29" s="12"/>
      <c r="AN29" s="55">
        <f ca="1">IF(AN28&lt;0,"N/A",AN37-AN33)</f>
        <v>32.5</v>
      </c>
      <c r="AO29" s="12"/>
      <c r="AP29" s="12">
        <f ca="1">IF(AP28&lt;0,"N/A",AP37-AP33)</f>
        <v>45.5</v>
      </c>
      <c r="AQ29" s="12"/>
      <c r="AR29" s="55">
        <f ca="1">IF(AR28&lt;0,"N/A",AR37-AR33)</f>
        <v>19.5</v>
      </c>
      <c r="AS29" s="12"/>
      <c r="AT29" s="12">
        <f ca="1">IF(AT28&lt;0,"N/A",AT37-AT33)</f>
        <v>24</v>
      </c>
      <c r="AU29" s="12"/>
      <c r="AW29" s="22" t="s">
        <v>72</v>
      </c>
      <c r="AX29" s="5">
        <f ca="1">COUNTIFS(D28:AU28,"&lt;10",D28:AU28,"&gt;=0")*10-SUMIFS(D28:AU28,D28:AU28,"&lt;10",D28:AU28,"&gt;=0")</f>
        <v>22</v>
      </c>
      <c r="AY29" s="5">
        <v>1</v>
      </c>
    </row>
    <row r="30" spans="1:52" x14ac:dyDescent="0.25">
      <c r="AW30" s="22" t="s">
        <v>73</v>
      </c>
      <c r="AX30" s="5">
        <f ca="1">COUNTIF(D29:AU29,"&lt;10")*10-SUMIF(D29:AU29,"&lt;10")</f>
        <v>0.5</v>
      </c>
      <c r="AY30" s="5">
        <v>0.25</v>
      </c>
    </row>
    <row r="31" spans="1:52" x14ac:dyDescent="0.25">
      <c r="AW31" s="21" t="s">
        <v>74</v>
      </c>
      <c r="AX31" s="2">
        <f ca="1">SUMPRODUCT(AX28:AX30,AY28:AY30)</f>
        <v>132.125</v>
      </c>
      <c r="AY31" s="6"/>
    </row>
    <row r="32" spans="1:52" x14ac:dyDescent="0.25">
      <c r="A32" s="25" t="s">
        <v>75</v>
      </c>
      <c r="C32" s="13" t="s">
        <v>76</v>
      </c>
      <c r="D32" s="14">
        <f>E106</f>
        <v>46</v>
      </c>
      <c r="E32" s="14"/>
      <c r="F32" s="14">
        <f>G106</f>
        <v>8</v>
      </c>
      <c r="G32" s="14"/>
      <c r="H32" s="14">
        <f>I106</f>
        <v>9</v>
      </c>
      <c r="I32" s="14"/>
      <c r="J32" s="14">
        <f>K106</f>
        <v>15</v>
      </c>
      <c r="K32" s="14"/>
      <c r="L32" s="14">
        <f>M106</f>
        <v>41</v>
      </c>
      <c r="M32" s="14"/>
      <c r="N32" s="14">
        <f>O106</f>
        <v>8</v>
      </c>
      <c r="O32" s="14"/>
      <c r="P32" s="14">
        <f>Q106</f>
        <v>8</v>
      </c>
      <c r="Q32" s="14"/>
      <c r="R32" s="14">
        <f>S106</f>
        <v>40</v>
      </c>
      <c r="S32" s="14"/>
      <c r="T32" s="14">
        <f>U106</f>
        <v>8</v>
      </c>
      <c r="U32" s="14"/>
      <c r="V32" s="14">
        <f>W106</f>
        <v>45</v>
      </c>
      <c r="W32" s="14"/>
      <c r="X32" s="14">
        <f>Y106</f>
        <v>8</v>
      </c>
      <c r="Y32" s="14"/>
      <c r="Z32" s="14">
        <f>AA106</f>
        <v>8</v>
      </c>
      <c r="AA32" s="14"/>
      <c r="AB32" s="14">
        <f>AC106</f>
        <v>38</v>
      </c>
      <c r="AC32" s="14"/>
      <c r="AD32" s="14">
        <f>AE106</f>
        <v>8</v>
      </c>
      <c r="AE32" s="14"/>
      <c r="AF32" s="14">
        <f>AG106</f>
        <v>8</v>
      </c>
      <c r="AG32" s="14"/>
      <c r="AH32" s="14">
        <f>AI106</f>
        <v>8</v>
      </c>
      <c r="AI32" s="14"/>
      <c r="AJ32" s="14">
        <f>AK106</f>
        <v>39</v>
      </c>
      <c r="AK32" s="14"/>
      <c r="AL32" s="14">
        <f>AM106</f>
        <v>8</v>
      </c>
      <c r="AM32" s="14"/>
      <c r="AN32" s="14">
        <f>AO106</f>
        <v>8</v>
      </c>
      <c r="AO32" s="14"/>
      <c r="AP32" s="14">
        <f>AQ106</f>
        <v>36</v>
      </c>
      <c r="AQ32" s="14"/>
      <c r="AR32" s="14">
        <f>AS106</f>
        <v>8</v>
      </c>
      <c r="AS32" s="14"/>
      <c r="AT32" s="14">
        <f>AU106</f>
        <v>8</v>
      </c>
      <c r="AU32" s="14"/>
    </row>
    <row r="33" spans="1:52" x14ac:dyDescent="0.25">
      <c r="A33" s="25" t="s">
        <v>75</v>
      </c>
      <c r="C33" s="13" t="s">
        <v>77</v>
      </c>
      <c r="D33" s="14">
        <f ca="1">F38+D32</f>
        <v>281</v>
      </c>
      <c r="E33" s="14"/>
      <c r="F33" s="14">
        <f t="shared" ref="F33" ca="1" si="99">H38+F32</f>
        <v>253</v>
      </c>
      <c r="G33" s="14"/>
      <c r="H33" s="14">
        <f t="shared" ref="H33" ca="1" si="100">J38+H32</f>
        <v>244</v>
      </c>
      <c r="I33" s="14"/>
      <c r="J33" s="14">
        <f t="shared" ref="J33" ca="1" si="101">L38+J32</f>
        <v>246</v>
      </c>
      <c r="K33" s="14"/>
      <c r="L33" s="14">
        <f t="shared" ref="L33" ca="1" si="102">N38+L32</f>
        <v>192</v>
      </c>
      <c r="M33" s="14"/>
      <c r="N33" s="14">
        <f t="shared" ref="N33" ca="1" si="103">P38+N32</f>
        <v>158</v>
      </c>
      <c r="O33" s="14"/>
      <c r="P33" s="14">
        <f t="shared" ref="P33" ca="1" si="104">R38+P32</f>
        <v>182</v>
      </c>
      <c r="Q33" s="14"/>
      <c r="R33" s="14">
        <f t="shared" ref="R33" ca="1" si="105">T38+R32</f>
        <v>135</v>
      </c>
      <c r="S33" s="14"/>
      <c r="T33" s="14">
        <f t="shared" ref="T33" ca="1" si="106">V38+T32</f>
        <v>113</v>
      </c>
      <c r="U33" s="14"/>
      <c r="V33" s="14">
        <f t="shared" ref="V33" ca="1" si="107">X38+V32</f>
        <v>115</v>
      </c>
      <c r="W33" s="14"/>
      <c r="X33" s="14">
        <f t="shared" ref="X33" ca="1" si="108">Z38+X32</f>
        <v>90</v>
      </c>
      <c r="Y33" s="14"/>
      <c r="Z33" s="14">
        <f t="shared" ref="Z33" ca="1" si="109">AB38+Z32</f>
        <v>92</v>
      </c>
      <c r="AA33" s="14"/>
      <c r="AB33" s="14">
        <f t="shared" ref="AB33" ca="1" si="110">AD38+AB32</f>
        <v>52</v>
      </c>
      <c r="AC33" s="14"/>
      <c r="AD33" s="14">
        <f t="shared" ref="AD33" ca="1" si="111">AF38+AD32</f>
        <v>33</v>
      </c>
      <c r="AE33" s="14"/>
      <c r="AF33" s="14">
        <f t="shared" ref="AF33" ca="1" si="112">AH38+AF32</f>
        <v>44</v>
      </c>
      <c r="AG33" s="14"/>
      <c r="AH33" s="14">
        <f t="shared" ref="AH33" ca="1" si="113">AJ38+AH32</f>
        <v>49</v>
      </c>
      <c r="AI33" s="14"/>
      <c r="AJ33" s="14">
        <f t="shared" ref="AJ33" ca="1" si="114">AL38+AJ32</f>
        <v>66</v>
      </c>
      <c r="AK33" s="14"/>
      <c r="AL33" s="14">
        <f t="shared" ref="AL33" ca="1" si="115">AN38+AL32</f>
        <v>43</v>
      </c>
      <c r="AM33" s="14"/>
      <c r="AN33" s="14">
        <f t="shared" ref="AN33" ca="1" si="116">AP38+AN32</f>
        <v>43</v>
      </c>
      <c r="AO33" s="14"/>
      <c r="AP33" s="14">
        <f t="shared" ref="AP33" ca="1" si="117">AR38+AP32</f>
        <v>31</v>
      </c>
      <c r="AQ33" s="14"/>
      <c r="AR33" s="14">
        <f t="shared" ref="AR33" ca="1" si="118">AT38+AR32</f>
        <v>18</v>
      </c>
      <c r="AS33" s="14"/>
      <c r="AT33" s="14">
        <f>AT32</f>
        <v>8</v>
      </c>
      <c r="AU33" s="14"/>
    </row>
    <row r="34" spans="1:52" x14ac:dyDescent="0.25">
      <c r="A34" s="25" t="s">
        <v>75</v>
      </c>
      <c r="C34" s="13" t="s">
        <v>78</v>
      </c>
      <c r="D34" s="14">
        <f ca="1">INT((D33-D$7)/$D$97)+1</f>
        <v>4</v>
      </c>
      <c r="E34" s="14"/>
      <c r="F34" s="14">
        <f ca="1">INT((F33-F$7)/$D$97)+1</f>
        <v>3</v>
      </c>
      <c r="G34" s="14"/>
      <c r="H34" s="14">
        <f ca="1">INT((H33-H$7)/$D$97)+1</f>
        <v>3</v>
      </c>
      <c r="I34" s="14"/>
      <c r="J34" s="14">
        <f ca="1">INT((J33-J$7)/$D$97)+1</f>
        <v>3</v>
      </c>
      <c r="K34" s="14"/>
      <c r="L34" s="14">
        <f ca="1">INT((L33-L$7)/$D$97)+1</f>
        <v>2</v>
      </c>
      <c r="M34" s="14"/>
      <c r="N34" s="14">
        <f ca="1">INT((N33-N$7)/$D$97)+1</f>
        <v>2</v>
      </c>
      <c r="O34" s="14"/>
      <c r="P34" s="14">
        <f ca="1">INT((P33-P$7)/$D$97)+1</f>
        <v>2</v>
      </c>
      <c r="Q34" s="14"/>
      <c r="R34" s="14">
        <f ca="1">INT((R33-R$7)/$D$97)+1</f>
        <v>1</v>
      </c>
      <c r="S34" s="14"/>
      <c r="T34" s="14">
        <f ca="1">INT((T33-T$7)/$D$97)+1</f>
        <v>2</v>
      </c>
      <c r="U34" s="14"/>
      <c r="V34" s="14">
        <f t="shared" ref="V34" ca="1" si="119">INT((V33-V$7)/$D$97)+1</f>
        <v>2</v>
      </c>
      <c r="W34" s="14"/>
      <c r="X34" s="14">
        <f t="shared" ref="X34" ca="1" si="120">INT((X33-X$7)/$D$97)+1</f>
        <v>1</v>
      </c>
      <c r="Y34" s="14"/>
      <c r="Z34" s="14">
        <f t="shared" ref="Z34" ca="1" si="121">INT((Z33-Z$7)/$D$97)+1</f>
        <v>1</v>
      </c>
      <c r="AA34" s="14"/>
      <c r="AB34" s="14">
        <f t="shared" ref="AB34" ca="1" si="122">INT((AB33-AB$7)/$D$97)+1</f>
        <v>0</v>
      </c>
      <c r="AC34" s="14"/>
      <c r="AD34" s="14">
        <f t="shared" ref="AD34" ca="1" si="123">INT((AD33-AD$7)/$D$97)+1</f>
        <v>1</v>
      </c>
      <c r="AE34" s="14"/>
      <c r="AF34" s="14">
        <f t="shared" ref="AF34" ca="1" si="124">INT((AF33-AF$7)/$D$97)+1</f>
        <v>1</v>
      </c>
      <c r="AG34" s="14"/>
      <c r="AH34" s="14">
        <f t="shared" ref="AH34" ca="1" si="125">INT((AH33-AH$7)/$D$97)+1</f>
        <v>1</v>
      </c>
      <c r="AI34" s="14"/>
      <c r="AJ34" s="14">
        <f t="shared" ref="AJ34" ca="1" si="126">INT((AJ33-AJ$7)/$D$97)+1</f>
        <v>1</v>
      </c>
      <c r="AK34" s="14"/>
      <c r="AL34" s="14">
        <f t="shared" ref="AL34" ca="1" si="127">INT((AL33-AL$7)/$D$97)+1</f>
        <v>1</v>
      </c>
      <c r="AM34" s="14"/>
      <c r="AN34" s="14">
        <f t="shared" ref="AN34" ca="1" si="128">INT((AN33-AN$7)/$D$97)+1</f>
        <v>1</v>
      </c>
      <c r="AO34" s="14"/>
      <c r="AP34" s="14">
        <f t="shared" ref="AP34" ca="1" si="129">INT((AP33-AP$7)/$D$97)+1</f>
        <v>1</v>
      </c>
      <c r="AQ34" s="14"/>
      <c r="AR34" s="14">
        <f t="shared" ref="AR34" ca="1" si="130">INT((AR33-AR$7)/$D$97)+1</f>
        <v>0</v>
      </c>
      <c r="AS34" s="14"/>
      <c r="AT34" s="14">
        <f t="shared" ref="AT34" si="131">INT((AT33-AT$7)/$D$97)+1</f>
        <v>1</v>
      </c>
      <c r="AU34" s="14"/>
    </row>
    <row r="35" spans="1:52" x14ac:dyDescent="0.25">
      <c r="A35" s="25" t="s">
        <v>75</v>
      </c>
      <c r="C35" s="13" t="s">
        <v>79</v>
      </c>
      <c r="D35" s="14">
        <f ca="1">IF((D33-((D34-1)*$D$97+D$7+D$101+D$102))&gt;0,D34+1,D34)</f>
        <v>4</v>
      </c>
      <c r="E35" s="14"/>
      <c r="F35" s="14">
        <f ca="1">IF((F33-((F34-1)*$D$97+F$7+F$101+F$102))&gt;0,F34+1,F34)</f>
        <v>3</v>
      </c>
      <c r="G35" s="14"/>
      <c r="H35" s="14">
        <f ca="1">IF((H33-((H34-1)*$D$97+H$7+H$101+H$102))&gt;0,H34+1,H34)</f>
        <v>3</v>
      </c>
      <c r="I35" s="14"/>
      <c r="J35" s="14">
        <f ca="1">IF((J33-((J34-1)*$D$97+J$7+J$101+J$102))&gt;0,J34+1,J34)</f>
        <v>3</v>
      </c>
      <c r="K35" s="14"/>
      <c r="L35" s="14">
        <f ca="1">IF((L33-((L34-1)*$D$97+L$7+L$101+L$102))&gt;0,L34+1,L34)</f>
        <v>3</v>
      </c>
      <c r="M35" s="14"/>
      <c r="N35" s="14">
        <f ca="1">IF((N33-((N34-1)*$D$97+N$7+N$101+N$102))&gt;0,N34+1,N34)</f>
        <v>2</v>
      </c>
      <c r="O35" s="14"/>
      <c r="P35" s="14">
        <f ca="1">IF((P33-((P34-1)*$D$97+P$7+P$101+P$102))&gt;0,P34+1,P34)</f>
        <v>2</v>
      </c>
      <c r="Q35" s="14"/>
      <c r="R35" s="14">
        <f ca="1">IF((R33-((R34-1)*$D$97+R$7+R$101+R$102))&gt;0,R34+1,R34)</f>
        <v>2</v>
      </c>
      <c r="S35" s="14"/>
      <c r="T35" s="14">
        <f ca="1">IF((T33-((T34-1)*$D$97+T$7+T$101+T$102))&gt;0,T34+1,T34)</f>
        <v>2</v>
      </c>
      <c r="U35" s="14"/>
      <c r="V35" s="14">
        <f ca="1">IF((V33-((V34-1)*$D$97+V$7+V$101+V$102))&gt;0,V34+1,V34)</f>
        <v>2</v>
      </c>
      <c r="W35" s="14"/>
      <c r="X35" s="14">
        <f ca="1">IF((X33-((X34-1)*$D$97+X$7+X$101+X$102))&gt;0,X34+1,X34)</f>
        <v>1</v>
      </c>
      <c r="Y35" s="14"/>
      <c r="Z35" s="14">
        <f ca="1">IF((Z33-((Z34-1)*$D$97+Z$7+Z$101+Z$102))&gt;0,Z34+1,Z34)</f>
        <v>1</v>
      </c>
      <c r="AA35" s="14"/>
      <c r="AB35" s="14">
        <f ca="1">IF((AB33-((AB34-1)*$D$97+AB$7+AB$101+AB$102))&gt;0,AB34+1,AB34)</f>
        <v>1</v>
      </c>
      <c r="AC35" s="14"/>
      <c r="AD35" s="14">
        <f ca="1">IF((AD33-((AD34-1)*$D$97+AD$7+AD$101+AD$102))&gt;0,AD34+1,AD34)</f>
        <v>1</v>
      </c>
      <c r="AE35" s="14"/>
      <c r="AF35" s="14">
        <f ca="1">IF((AF33-((AF34-1)*$D$97+AF$7+AF$101+AF$102))&gt;0,AF34+1,AF34)</f>
        <v>1</v>
      </c>
      <c r="AG35" s="14"/>
      <c r="AH35" s="14">
        <f ca="1">IF((AH33-((AH34-1)*$D$97+AH$7+AH$101+AH$102))&gt;0,AH34+1,AH34)</f>
        <v>1</v>
      </c>
      <c r="AI35" s="14"/>
      <c r="AJ35" s="14">
        <f ca="1">IF((AJ33-((AJ34-1)*$D$97+AJ$7+AJ$101+AJ$102))&gt;0,AJ34+1,AJ34)</f>
        <v>1</v>
      </c>
      <c r="AK35" s="14"/>
      <c r="AL35" s="14">
        <f ca="1">IF((AL33-((AL34-1)*$D$97+AL$7+AL$101+AL$102))&gt;0,AL34+1,AL34)</f>
        <v>1</v>
      </c>
      <c r="AM35" s="14"/>
      <c r="AN35" s="14">
        <f ca="1">IF((AN33-((AN34-1)*$D$97+AN$7+AN$101+AN$102))&gt;0,AN34+1,AN34)</f>
        <v>1</v>
      </c>
      <c r="AO35" s="14"/>
      <c r="AP35" s="14">
        <f ca="1">IF((AP33-((AP34-1)*$D$97+AP$7+AP$101+AP$102))&gt;0,AP34+1,AP34)</f>
        <v>1</v>
      </c>
      <c r="AQ35" s="14"/>
      <c r="AR35" s="14">
        <f ca="1">IF((AR33-((AR34-1)*$D$97+AR$7+AR$101+AR$102))&gt;0,AR34+1,AR34)</f>
        <v>0</v>
      </c>
      <c r="AS35" s="14"/>
      <c r="AT35" s="14">
        <f ca="1">IF((AT33-((AT34-1)*$D$97+AT$7+AT$101+AT$102))&gt;0,AT34+1,AT34)</f>
        <v>1</v>
      </c>
      <c r="AU35" s="14"/>
    </row>
    <row r="36" spans="1:52" x14ac:dyDescent="0.25">
      <c r="A36" s="25" t="s">
        <v>75</v>
      </c>
      <c r="C36" s="13" t="s">
        <v>80</v>
      </c>
      <c r="D36" s="14">
        <f ca="1">(D35-1)*$D$97+D$7+D$103</f>
        <v>270</v>
      </c>
      <c r="E36" s="14"/>
      <c r="F36" s="14">
        <f ca="1">(F35-1)*$D$97+F$7+F$103</f>
        <v>230</v>
      </c>
      <c r="G36" s="14"/>
      <c r="H36" s="14">
        <f ca="1">(H35-1)*$D$97+H$7+H$103</f>
        <v>240</v>
      </c>
      <c r="I36" s="14"/>
      <c r="J36" s="14">
        <f ca="1">(J35-1)*$D$97+J$7+J$103</f>
        <v>230</v>
      </c>
      <c r="K36" s="14"/>
      <c r="L36" s="14">
        <f ca="1">(L35-1)*$D$97+L$7+L$103</f>
        <v>226</v>
      </c>
      <c r="M36" s="14"/>
      <c r="N36" s="14">
        <f ca="1">(N35-1)*$D$97+N$7+N$103</f>
        <v>146</v>
      </c>
      <c r="O36" s="14"/>
      <c r="P36" s="14">
        <f ca="1">(P35-1)*$D$97+P$7+P$103</f>
        <v>145</v>
      </c>
      <c r="Q36" s="14"/>
      <c r="R36" s="14">
        <f ca="1">(R35-1)*$D$97+R$7+R$103</f>
        <v>169</v>
      </c>
      <c r="S36" s="14"/>
      <c r="T36" s="14">
        <f ca="1">(T35-1)*$D$97+T$7+T$103</f>
        <v>90</v>
      </c>
      <c r="U36" s="14"/>
      <c r="V36" s="14">
        <f ca="1">(V35-1)*$D$97+V$7+V$103</f>
        <v>100</v>
      </c>
      <c r="W36" s="14"/>
      <c r="X36" s="14">
        <f ca="1">(X35-1)*$D$97+X$7+X$103</f>
        <v>65</v>
      </c>
      <c r="Y36" s="14"/>
      <c r="Z36" s="14">
        <f ca="1">(Z35-1)*$D$97+Z$7+Z$103</f>
        <v>77</v>
      </c>
      <c r="AA36" s="14"/>
      <c r="AB36" s="14">
        <f ca="1">(AB35-1)*$D$97+AB$7+AB$103</f>
        <v>79</v>
      </c>
      <c r="AC36" s="14"/>
      <c r="AD36" s="14">
        <f ca="1">(AD35-1)*$D$97+AD$7+AD$103</f>
        <v>9</v>
      </c>
      <c r="AE36" s="14"/>
      <c r="AF36" s="14">
        <f ca="1">(AF35-1)*$D$97+AF$7+AF$103</f>
        <v>20</v>
      </c>
      <c r="AG36" s="14"/>
      <c r="AH36" s="14">
        <f ca="1">(AH35-1)*$D$97+AH$7+AH$103</f>
        <v>31</v>
      </c>
      <c r="AI36" s="14"/>
      <c r="AJ36" s="14">
        <f ca="1">(AJ35-1)*$D$97+AJ$7+AJ$103</f>
        <v>36</v>
      </c>
      <c r="AK36" s="14"/>
      <c r="AL36" s="14">
        <f ca="1">(AL35-1)*$D$97+AL$7+AL$103</f>
        <v>22</v>
      </c>
      <c r="AM36" s="14"/>
      <c r="AN36" s="14">
        <f ca="1">(AN35-1)*$D$97+AN$7+AN$103</f>
        <v>30</v>
      </c>
      <c r="AO36" s="14"/>
      <c r="AP36" s="14">
        <f ca="1">(AP35-1)*$D$97+AP$7+AP$103</f>
        <v>30</v>
      </c>
      <c r="AQ36" s="14"/>
      <c r="AR36" s="14">
        <f ca="1">(AR35-1)*$D$97+AR$7+AR$103</f>
        <v>-10</v>
      </c>
      <c r="AS36" s="14"/>
      <c r="AT36" s="14">
        <f ca="1">(AT35-1)*$D$97+AT$7+AT$103</f>
        <v>5</v>
      </c>
      <c r="AU36" s="14"/>
    </row>
    <row r="37" spans="1:52" x14ac:dyDescent="0.25">
      <c r="A37" s="25" t="s">
        <v>75</v>
      </c>
      <c r="C37" s="13" t="s">
        <v>81</v>
      </c>
      <c r="D37" s="14">
        <f t="shared" ref="D37" ca="1" si="132">D36+D104</f>
        <v>307</v>
      </c>
      <c r="E37" s="14"/>
      <c r="F37" s="14">
        <f ca="1">F36+F104</f>
        <v>276.5</v>
      </c>
      <c r="G37" s="14"/>
      <c r="H37" s="14">
        <f ca="1">H36+H104</f>
        <v>288.5</v>
      </c>
      <c r="I37" s="14"/>
      <c r="J37" s="14">
        <f ca="1">J36+J104</f>
        <v>280.5</v>
      </c>
      <c r="K37" s="14"/>
      <c r="L37" s="14">
        <f ca="1">L36+L104</f>
        <v>271.5</v>
      </c>
      <c r="M37" s="14"/>
      <c r="N37" s="14">
        <f ca="1">N36+N104</f>
        <v>192</v>
      </c>
      <c r="O37" s="14"/>
      <c r="P37" s="14">
        <f ca="1">P36+P104</f>
        <v>191.5</v>
      </c>
      <c r="Q37" s="14"/>
      <c r="R37" s="14">
        <f ca="1">R36+R104</f>
        <v>215.5</v>
      </c>
      <c r="S37" s="14"/>
      <c r="T37" s="14">
        <f ca="1">T36+T104</f>
        <v>136.5</v>
      </c>
      <c r="U37" s="14"/>
      <c r="V37" s="14">
        <f ca="1">V36+V104</f>
        <v>144.5</v>
      </c>
      <c r="W37" s="14"/>
      <c r="X37" s="14">
        <f ca="1">X36+X104</f>
        <v>109.5</v>
      </c>
      <c r="Y37" s="14"/>
      <c r="Z37" s="14">
        <f ca="1">Z36+Z104</f>
        <v>124.5</v>
      </c>
      <c r="AA37" s="14"/>
      <c r="AB37" s="14">
        <f ca="1">AB36+AB104</f>
        <v>126.5</v>
      </c>
      <c r="AC37" s="14"/>
      <c r="AD37" s="14">
        <f ca="1">AD36+AD104</f>
        <v>55.5</v>
      </c>
      <c r="AE37" s="14"/>
      <c r="AF37" s="14">
        <f ca="1">AF36+AF104</f>
        <v>66.5</v>
      </c>
      <c r="AG37" s="14"/>
      <c r="AH37" s="14">
        <f ca="1">AH36+AH104</f>
        <v>75</v>
      </c>
      <c r="AI37" s="14"/>
      <c r="AJ37" s="14">
        <f ca="1">AJ36+AJ104</f>
        <v>82.5</v>
      </c>
      <c r="AK37" s="14"/>
      <c r="AL37" s="14">
        <f ca="1">AL36+AL104</f>
        <v>68.5</v>
      </c>
      <c r="AM37" s="14"/>
      <c r="AN37" s="14">
        <f ca="1">AN36+AN104</f>
        <v>75.5</v>
      </c>
      <c r="AO37" s="14"/>
      <c r="AP37" s="14">
        <f ca="1">AP36+AP104</f>
        <v>76.5</v>
      </c>
      <c r="AQ37" s="14"/>
      <c r="AR37" s="14">
        <f ca="1">AR36+AR104</f>
        <v>37.5</v>
      </c>
      <c r="AS37" s="14"/>
      <c r="AT37" s="14">
        <f ca="1">AT36+AT104</f>
        <v>32</v>
      </c>
      <c r="AU37" s="14"/>
      <c r="AV37" s="10"/>
      <c r="AZ37" s="10"/>
    </row>
    <row r="38" spans="1:52" x14ac:dyDescent="0.25">
      <c r="A38" s="25" t="s">
        <v>75</v>
      </c>
      <c r="C38" s="13" t="s">
        <v>82</v>
      </c>
      <c r="D38" s="15">
        <f t="shared" ref="D38" ca="1" si="133">D36+5</f>
        <v>275</v>
      </c>
      <c r="E38" s="15"/>
      <c r="F38" s="15">
        <f t="shared" ref="F38" ca="1" si="134">F36+5</f>
        <v>235</v>
      </c>
      <c r="G38" s="15"/>
      <c r="H38" s="15">
        <f t="shared" ref="H38" ca="1" si="135">H36+5</f>
        <v>245</v>
      </c>
      <c r="I38" s="15"/>
      <c r="J38" s="15">
        <f t="shared" ref="J38" ca="1" si="136">J36+5</f>
        <v>235</v>
      </c>
      <c r="K38" s="15"/>
      <c r="L38" s="15">
        <f t="shared" ref="L38" ca="1" si="137">L36+5</f>
        <v>231</v>
      </c>
      <c r="M38" s="15"/>
      <c r="N38" s="15">
        <f t="shared" ref="N38" ca="1" si="138">N36+5</f>
        <v>151</v>
      </c>
      <c r="O38" s="15"/>
      <c r="P38" s="15">
        <f t="shared" ref="P38" ca="1" si="139">P36+5</f>
        <v>150</v>
      </c>
      <c r="Q38" s="15"/>
      <c r="R38" s="15">
        <f t="shared" ref="R38" ca="1" si="140">R36+5</f>
        <v>174</v>
      </c>
      <c r="S38" s="15"/>
      <c r="T38" s="15">
        <f t="shared" ref="T38" ca="1" si="141">T36+5</f>
        <v>95</v>
      </c>
      <c r="U38" s="15"/>
      <c r="V38" s="15">
        <f t="shared" ref="V38" ca="1" si="142">V36+5</f>
        <v>105</v>
      </c>
      <c r="W38" s="15"/>
      <c r="X38" s="15">
        <f t="shared" ref="X38" ca="1" si="143">X36+5</f>
        <v>70</v>
      </c>
      <c r="Y38" s="15"/>
      <c r="Z38" s="15">
        <f t="shared" ref="Z38" ca="1" si="144">Z36+5</f>
        <v>82</v>
      </c>
      <c r="AA38" s="15"/>
      <c r="AB38" s="15">
        <f t="shared" ref="AB38" ca="1" si="145">AB36+5</f>
        <v>84</v>
      </c>
      <c r="AC38" s="15"/>
      <c r="AD38" s="15">
        <f t="shared" ref="AD38" ca="1" si="146">AD36+5</f>
        <v>14</v>
      </c>
      <c r="AE38" s="15"/>
      <c r="AF38" s="15">
        <f t="shared" ref="AF38" ca="1" si="147">AF36+5</f>
        <v>25</v>
      </c>
      <c r="AG38" s="15"/>
      <c r="AH38" s="15">
        <f t="shared" ref="AH38" ca="1" si="148">AH36+5</f>
        <v>36</v>
      </c>
      <c r="AI38" s="15"/>
      <c r="AJ38" s="15">
        <f t="shared" ref="AJ38" ca="1" si="149">AJ36+5</f>
        <v>41</v>
      </c>
      <c r="AK38" s="15"/>
      <c r="AL38" s="15">
        <f t="shared" ref="AL38" ca="1" si="150">AL36+5</f>
        <v>27</v>
      </c>
      <c r="AM38" s="15"/>
      <c r="AN38" s="15">
        <f t="shared" ref="AN38" ca="1" si="151">AN36+5</f>
        <v>35</v>
      </c>
      <c r="AO38" s="15"/>
      <c r="AP38" s="15">
        <f t="shared" ref="AP38" ca="1" si="152">AP36+5</f>
        <v>35</v>
      </c>
      <c r="AQ38" s="15"/>
      <c r="AR38" s="15">
        <f t="shared" ref="AR38" ca="1" si="153">AR36+5</f>
        <v>-5</v>
      </c>
      <c r="AS38" s="15"/>
      <c r="AT38" s="15">
        <f t="shared" ref="AT38" ca="1" si="154">AT36+5</f>
        <v>10</v>
      </c>
      <c r="AU38" s="15"/>
    </row>
    <row r="39" spans="1:52" x14ac:dyDescent="0.25">
      <c r="A39" s="25" t="s">
        <v>75</v>
      </c>
      <c r="C39" s="13" t="s">
        <v>83</v>
      </c>
      <c r="D39" s="15">
        <f t="shared" ref="D39" si="155">D24</f>
        <v>0</v>
      </c>
      <c r="E39" s="15"/>
      <c r="F39" s="15">
        <f t="shared" ref="F39" si="156">F24</f>
        <v>467</v>
      </c>
      <c r="G39" s="15"/>
      <c r="H39" s="15">
        <f t="shared" ref="H39" si="157">H24</f>
        <v>811</v>
      </c>
      <c r="I39" s="15"/>
      <c r="J39" s="15">
        <f t="shared" ref="J39" si="158">J24</f>
        <v>1155</v>
      </c>
      <c r="K39" s="15"/>
      <c r="L39" s="15">
        <f t="shared" ref="L39" si="159">L24</f>
        <v>1803</v>
      </c>
      <c r="M39" s="15"/>
      <c r="N39" s="15">
        <f t="shared" ref="N39" si="160">N24</f>
        <v>2186</v>
      </c>
      <c r="O39" s="15"/>
      <c r="P39" s="15">
        <f t="shared" ref="P39" si="161">P24</f>
        <v>2530</v>
      </c>
      <c r="Q39" s="15"/>
      <c r="R39" s="15">
        <f t="shared" ref="R39" si="162">R24</f>
        <v>2874</v>
      </c>
      <c r="S39" s="15"/>
      <c r="T39" s="15">
        <f t="shared" ref="T39" si="163">T24</f>
        <v>3218</v>
      </c>
      <c r="U39" s="15"/>
      <c r="V39" s="15">
        <f t="shared" ref="V39" si="164">V24</f>
        <v>3562</v>
      </c>
      <c r="W39" s="15"/>
      <c r="X39" s="15">
        <f t="shared" ref="X39" si="165">X24</f>
        <v>3906</v>
      </c>
      <c r="Y39" s="15"/>
      <c r="Z39" s="15">
        <f t="shared" ref="Z39" si="166">Z24</f>
        <v>4250</v>
      </c>
      <c r="AA39" s="15"/>
      <c r="AB39" s="15">
        <f t="shared" ref="AB39" si="167">AB24</f>
        <v>4594</v>
      </c>
      <c r="AC39" s="15"/>
      <c r="AD39" s="15">
        <f t="shared" ref="AD39" si="168">AD24</f>
        <v>4938</v>
      </c>
      <c r="AE39" s="15"/>
      <c r="AF39" s="15">
        <f t="shared" ref="AF39" si="169">AF24</f>
        <v>5282</v>
      </c>
      <c r="AG39" s="15"/>
      <c r="AH39" s="15">
        <f t="shared" ref="AH39" si="170">AH24</f>
        <v>5626</v>
      </c>
      <c r="AI39" s="15"/>
      <c r="AJ39" s="15">
        <f t="shared" ref="AJ39" si="171">AJ24</f>
        <v>5986</v>
      </c>
      <c r="AK39" s="15"/>
      <c r="AL39" s="15">
        <f t="shared" ref="AL39" si="172">AL24</f>
        <v>6330</v>
      </c>
      <c r="AM39" s="15"/>
      <c r="AN39" s="15">
        <f t="shared" ref="AN39" si="173">AN24</f>
        <v>6674</v>
      </c>
      <c r="AO39" s="15"/>
      <c r="AP39" s="15">
        <f t="shared" ref="AP39" si="174">AP24</f>
        <v>7017.8</v>
      </c>
      <c r="AQ39" s="15"/>
      <c r="AR39" s="15">
        <f t="shared" ref="AR39" si="175">AR24</f>
        <v>7361.8</v>
      </c>
      <c r="AS39" s="15"/>
      <c r="AT39" s="15">
        <f t="shared" ref="AT39" si="176">AT24</f>
        <v>7705.8</v>
      </c>
      <c r="AU39" s="15"/>
    </row>
    <row r="40" spans="1:52" x14ac:dyDescent="0.25">
      <c r="A40" s="25" t="s">
        <v>75</v>
      </c>
    </row>
    <row r="41" spans="1:52" x14ac:dyDescent="0.25">
      <c r="A41" s="25" t="s">
        <v>75</v>
      </c>
    </row>
    <row r="42" spans="1:52" ht="18.75" x14ac:dyDescent="0.3">
      <c r="C42" s="73" t="s">
        <v>86</v>
      </c>
      <c r="D42" s="74"/>
      <c r="E42" s="79"/>
    </row>
    <row r="43" spans="1:52" x14ac:dyDescent="0.25">
      <c r="C43" s="2" t="s">
        <v>87</v>
      </c>
      <c r="D43" s="43">
        <v>10</v>
      </c>
      <c r="E43" s="43">
        <v>20</v>
      </c>
    </row>
    <row r="44" spans="1:52" x14ac:dyDescent="0.25">
      <c r="C44" s="2" t="s">
        <v>88</v>
      </c>
      <c r="D44" s="44">
        <v>-5</v>
      </c>
      <c r="E44" s="44">
        <v>10</v>
      </c>
      <c r="F44" s="44" t="s">
        <v>89</v>
      </c>
    </row>
    <row r="45" spans="1:52" x14ac:dyDescent="0.25">
      <c r="C45" s="2" t="s">
        <v>90</v>
      </c>
      <c r="D45" s="7" t="s">
        <v>91</v>
      </c>
    </row>
    <row r="47" spans="1:52" hidden="1" x14ac:dyDescent="0.25">
      <c r="A47" s="25" t="s">
        <v>75</v>
      </c>
    </row>
    <row r="48" spans="1:52" ht="15.75" thickBot="1" x14ac:dyDescent="0.3"/>
    <row r="49" spans="1:52" ht="18.75" x14ac:dyDescent="0.3">
      <c r="C49" s="58" t="s">
        <v>92</v>
      </c>
      <c r="D49" s="59"/>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W49" s="23" t="s">
        <v>93</v>
      </c>
      <c r="AX49" s="23"/>
      <c r="AY49" s="23"/>
    </row>
    <row r="50" spans="1:52" x14ac:dyDescent="0.25">
      <c r="C50" s="20"/>
      <c r="D50" s="17" t="str">
        <f>D$6</f>
        <v>Market</v>
      </c>
      <c r="E50" s="18"/>
      <c r="F50" s="17" t="str">
        <f>F$6</f>
        <v>Fell</v>
      </c>
      <c r="G50" s="18"/>
      <c r="H50" s="17" t="str">
        <f>H$6</f>
        <v>Hayes</v>
      </c>
      <c r="I50" s="18"/>
      <c r="J50" s="17" t="str">
        <f>J$6</f>
        <v>Grove</v>
      </c>
      <c r="K50" s="18"/>
      <c r="L50" s="17" t="str">
        <f>L$6</f>
        <v>McAllister</v>
      </c>
      <c r="M50" s="18"/>
      <c r="N50" s="17" t="str">
        <f>N$6</f>
        <v>Golden Gate</v>
      </c>
      <c r="O50" s="18"/>
      <c r="P50" s="17" t="str">
        <f>P$6</f>
        <v>Turk</v>
      </c>
      <c r="Q50" s="18"/>
      <c r="R50" s="17" t="str">
        <f>R$6</f>
        <v>Eddy</v>
      </c>
      <c r="S50" s="18"/>
      <c r="T50" s="17" t="str">
        <f>T$6</f>
        <v>Ellis</v>
      </c>
      <c r="U50" s="18"/>
      <c r="V50" s="17" t="str">
        <f>V$6</f>
        <v>O'Farrell</v>
      </c>
      <c r="W50" s="18"/>
      <c r="X50" s="17" t="str">
        <f>X$6</f>
        <v>Geary</v>
      </c>
      <c r="Y50" s="18"/>
      <c r="Z50" s="17" t="str">
        <f>Z$6</f>
        <v>Post</v>
      </c>
      <c r="AA50" s="18"/>
      <c r="AB50" s="17" t="str">
        <f>AB$6</f>
        <v>Sutter</v>
      </c>
      <c r="AC50" s="18"/>
      <c r="AD50" s="17" t="str">
        <f>AD$6</f>
        <v>Bush</v>
      </c>
      <c r="AE50" s="18"/>
      <c r="AF50" s="17" t="str">
        <f>AF$6</f>
        <v>Pine</v>
      </c>
      <c r="AG50" s="18"/>
      <c r="AH50" s="17" t="str">
        <f>AH$6</f>
        <v>California</v>
      </c>
      <c r="AI50" s="18"/>
      <c r="AJ50" s="17" t="str">
        <f>AJ$6</f>
        <v>Sacramento</v>
      </c>
      <c r="AK50" s="18"/>
      <c r="AL50" s="17" t="str">
        <f>AL$6</f>
        <v>Clay</v>
      </c>
      <c r="AM50" s="18"/>
      <c r="AN50" s="17" t="str">
        <f>AN$6</f>
        <v>Washington</v>
      </c>
      <c r="AO50" s="18"/>
      <c r="AP50" s="17" t="str">
        <f>AP$6</f>
        <v>Jackson</v>
      </c>
      <c r="AQ50" s="18"/>
      <c r="AR50" s="17" t="str">
        <f>AR$6</f>
        <v>Pacific</v>
      </c>
      <c r="AS50" s="18"/>
      <c r="AT50" s="17" t="str">
        <f>AT$6</f>
        <v>Broadway</v>
      </c>
      <c r="AU50" s="18"/>
      <c r="AW50" s="21" t="s">
        <v>66</v>
      </c>
      <c r="AX50" s="2" t="s">
        <v>67</v>
      </c>
      <c r="AY50" s="2" t="s">
        <v>68</v>
      </c>
    </row>
    <row r="51" spans="1:52" x14ac:dyDescent="0.25">
      <c r="C51" s="20" t="s">
        <v>69</v>
      </c>
      <c r="D51" s="5">
        <v>0</v>
      </c>
      <c r="E51" s="5"/>
      <c r="F51" s="54">
        <f ca="1">F57-F60</f>
        <v>-34.38636363636364</v>
      </c>
      <c r="G51" s="54"/>
      <c r="H51" s="54">
        <f ca="1">H57-H60</f>
        <v>2.8181818181818201</v>
      </c>
      <c r="I51" s="54"/>
      <c r="J51" s="54">
        <f ca="1">J57-J60</f>
        <v>22.818181818181813</v>
      </c>
      <c r="K51" s="54"/>
      <c r="L51" s="54">
        <f ca="1">L57-L60</f>
        <v>41.545454545454533</v>
      </c>
      <c r="M51" s="54"/>
      <c r="N51" s="54">
        <f ca="1">N57-N60</f>
        <v>40.249999999999986</v>
      </c>
      <c r="O51" s="54"/>
      <c r="P51" s="54">
        <f ca="1">P57-P60</f>
        <v>-40.931818181818201</v>
      </c>
      <c r="Q51" s="54"/>
      <c r="R51" s="54">
        <f ca="1">R57-R60</f>
        <v>-11.181818181818187</v>
      </c>
      <c r="S51" s="54"/>
      <c r="T51" s="54">
        <f ca="1">T57-T60</f>
        <v>1.818181818181813</v>
      </c>
      <c r="U51" s="54"/>
      <c r="V51" s="54">
        <f t="shared" ref="V51" ca="1" si="177">V57-V60</f>
        <v>2.818181818181813</v>
      </c>
      <c r="W51" s="54"/>
      <c r="X51" s="54">
        <f t="shared" ref="X51" ca="1" si="178">X57-X60</f>
        <v>-42.181818181818187</v>
      </c>
      <c r="Y51" s="54"/>
      <c r="Z51" s="54">
        <f t="shared" ref="Z51" ca="1" si="179">Z57-Z60</f>
        <v>0.81818181818181301</v>
      </c>
      <c r="AA51" s="54"/>
      <c r="AB51" s="54">
        <f t="shared" ref="AB51" ca="1" si="180">AB57-AB60</f>
        <v>10.818181818181813</v>
      </c>
      <c r="AC51" s="54"/>
      <c r="AD51" s="54">
        <f t="shared" ref="AD51" ca="1" si="181">AD57-AD60</f>
        <v>-1.363636363636374</v>
      </c>
      <c r="AE51" s="54"/>
      <c r="AF51" s="54">
        <f t="shared" ref="AF51" ca="1" si="182">AF57-AF60</f>
        <v>1.818181818181813</v>
      </c>
      <c r="AG51" s="54"/>
      <c r="AH51" s="54">
        <f t="shared" ref="AH51" ca="1" si="183">AH57-AH60</f>
        <v>1.818181818181813</v>
      </c>
      <c r="AI51" s="54"/>
      <c r="AJ51" s="54">
        <f t="shared" ref="AJ51" ca="1" si="184">AJ57-AJ60</f>
        <v>8.181818181818187</v>
      </c>
      <c r="AK51" s="54"/>
      <c r="AL51" s="54">
        <f t="shared" ref="AL51" ca="1" si="185">AL57-AL60</f>
        <v>30</v>
      </c>
      <c r="AM51" s="54"/>
      <c r="AN51" s="54">
        <f t="shared" ref="AN51" ca="1" si="186">AN57-AN60</f>
        <v>29.818181818181813</v>
      </c>
      <c r="AO51" s="54"/>
      <c r="AP51" s="54">
        <f t="shared" ref="AP51" ca="1" si="187">AP57-AP60</f>
        <v>37.631818181818176</v>
      </c>
      <c r="AQ51" s="54"/>
      <c r="AR51" s="54">
        <f t="shared" ref="AR51" ca="1" si="188">AR57-AR60</f>
        <v>-4.5500000000000114</v>
      </c>
      <c r="AS51" s="54"/>
      <c r="AT51" s="54">
        <f t="shared" ref="AT51" ca="1" si="189">AT57-AT60</f>
        <v>-2.181818181818187</v>
      </c>
      <c r="AU51" s="54"/>
      <c r="AW51" s="22" t="s">
        <v>94</v>
      </c>
      <c r="AX51" s="5">
        <f ca="1">SUMIF(D51:AU51,"&lt;0")*-1+COUNTIF(D51:AU51,"&lt;0")*5</f>
        <v>171.77727272727279</v>
      </c>
      <c r="AY51" s="5">
        <v>1</v>
      </c>
    </row>
    <row r="52" spans="1:52" x14ac:dyDescent="0.25">
      <c r="C52" s="20" t="s">
        <v>71</v>
      </c>
      <c r="D52" s="5">
        <f ca="1">D111</f>
        <v>37</v>
      </c>
      <c r="E52" s="5"/>
      <c r="F52" s="54" t="str">
        <f ca="1">IF(F51&lt;0,"N/A",F61-F57)</f>
        <v>N/A</v>
      </c>
      <c r="G52" s="54"/>
      <c r="H52" s="54">
        <f ca="1">IF(H51&lt;0,"N/A",H61-H57)</f>
        <v>45.68181818181818</v>
      </c>
      <c r="I52" s="54"/>
      <c r="J52" s="54">
        <f ca="1">IF(J51&lt;0,"N/A",J61-J57)</f>
        <v>27.681818181818187</v>
      </c>
      <c r="K52" s="54"/>
      <c r="L52" s="54">
        <f ca="1">IF(L51&lt;0,"N/A",L61-L57)</f>
        <v>3.9545454545454675</v>
      </c>
      <c r="M52" s="54"/>
      <c r="N52" s="54">
        <f ca="1">IF(N51&lt;0,"N/A",N61-N57)</f>
        <v>5.7500000000000142</v>
      </c>
      <c r="O52" s="54"/>
      <c r="P52" s="54" t="str">
        <f ca="1">IF(P51&lt;0,"N/A",P61-P57)</f>
        <v>N/A</v>
      </c>
      <c r="Q52" s="54"/>
      <c r="R52" s="54" t="str">
        <f ca="1">IF(R51&lt;0,"N/A",R61-R57)</f>
        <v>N/A</v>
      </c>
      <c r="S52" s="54"/>
      <c r="T52" s="54">
        <f ca="1">IF(T51&lt;0,"N/A",T61-T57)</f>
        <v>44.681818181818187</v>
      </c>
      <c r="U52" s="54"/>
      <c r="V52" s="54">
        <f t="shared" ref="V52" ca="1" si="190">IF(V51&lt;0,"N/A",V61-V57)</f>
        <v>41.681818181818187</v>
      </c>
      <c r="W52" s="54"/>
      <c r="X52" s="54" t="str">
        <f t="shared" ref="X52" ca="1" si="191">IF(X51&lt;0,"N/A",X61-X57)</f>
        <v>N/A</v>
      </c>
      <c r="Y52" s="54"/>
      <c r="Z52" s="54">
        <f t="shared" ref="Z52" ca="1" si="192">IF(Z51&lt;0,"N/A",Z61-Z57)</f>
        <v>46.681818181818187</v>
      </c>
      <c r="AA52" s="54"/>
      <c r="AB52" s="54">
        <f t="shared" ref="AB52" ca="1" si="193">IF(AB51&lt;0,"N/A",AB61-AB57)</f>
        <v>36.681818181818187</v>
      </c>
      <c r="AC52" s="54"/>
      <c r="AD52" s="54" t="str">
        <f t="shared" ref="AD52" ca="1" si="194">IF(AD51&lt;0,"N/A",AD61-AD57)</f>
        <v>N/A</v>
      </c>
      <c r="AE52" s="54"/>
      <c r="AF52" s="54">
        <f t="shared" ref="AF52" ca="1" si="195">IF(AF51&lt;0,"N/A",AF61-AF57)</f>
        <v>44.681818181818187</v>
      </c>
      <c r="AG52" s="54"/>
      <c r="AH52" s="54">
        <f t="shared" ref="AH52" ca="1" si="196">IF(AH51&lt;0,"N/A",AH61-AH57)</f>
        <v>42.181818181818187</v>
      </c>
      <c r="AI52" s="54"/>
      <c r="AJ52" s="54">
        <f t="shared" ref="AJ52" ca="1" si="197">IF(AJ51&lt;0,"N/A",AJ61-AJ57)</f>
        <v>38.318181818181813</v>
      </c>
      <c r="AK52" s="54"/>
      <c r="AL52" s="54">
        <f t="shared" ref="AL52" ca="1" si="198">IF(AL51&lt;0,"N/A",AL61-AL57)</f>
        <v>16.5</v>
      </c>
      <c r="AM52" s="54"/>
      <c r="AN52" s="54">
        <f t="shared" ref="AN52" ca="1" si="199">IF(AN51&lt;0,"N/A",AN61-AN57)</f>
        <v>15.681818181818187</v>
      </c>
      <c r="AO52" s="54"/>
      <c r="AP52" s="54">
        <f t="shared" ref="AP52" ca="1" si="200">IF(AP51&lt;0,"N/A",AP61-AP57)</f>
        <v>8.8681818181818244</v>
      </c>
      <c r="AQ52" s="54"/>
      <c r="AR52" s="54" t="str">
        <f t="shared" ref="AR52" ca="1" si="201">IF(AR51&lt;0,"N/A",AR61-AR57)</f>
        <v>N/A</v>
      </c>
      <c r="AS52" s="54"/>
      <c r="AT52" s="54" t="str">
        <f t="shared" ref="AT52" ca="1" si="202">IF(AT51&lt;0,"N/A",AT61-AT57)</f>
        <v>N/A</v>
      </c>
      <c r="AU52" s="54"/>
      <c r="AW52" s="22" t="s">
        <v>95</v>
      </c>
      <c r="AX52" s="5">
        <f ca="1">COUNTIF(D52:AU52,"&lt;5")*10</f>
        <v>10</v>
      </c>
      <c r="AY52" s="5">
        <v>1</v>
      </c>
    </row>
    <row r="53" spans="1:52" ht="15.75" thickBot="1" x14ac:dyDescent="0.3">
      <c r="C53" s="11" t="s">
        <v>96</v>
      </c>
      <c r="D53" s="12" t="str">
        <f>IF(D51&gt;=0,"N/A",D57-(D61-$D$97))</f>
        <v>N/A</v>
      </c>
      <c r="E53" s="12"/>
      <c r="F53" s="55">
        <f t="shared" ref="F53" ca="1" si="203">IF(F51&gt;=0,"N/A",F57-(F61-$D$97))</f>
        <v>9.1136363636363633</v>
      </c>
      <c r="G53" s="12"/>
      <c r="H53" s="12" t="str">
        <f t="shared" ref="H53" ca="1" si="204">IF(H51&gt;=0,"N/A",H57-(H61-$D$97))</f>
        <v>N/A</v>
      </c>
      <c r="I53" s="12"/>
      <c r="J53" s="12" t="str">
        <f t="shared" ref="J53" ca="1" si="205">IF(J51&gt;=0,"N/A",J57-(J61-$D$97))</f>
        <v>N/A</v>
      </c>
      <c r="K53" s="12"/>
      <c r="L53" s="12" t="str">
        <f t="shared" ref="L53" ca="1" si="206">IF(L51&gt;=0,"N/A",L57-(L61-$D$97))</f>
        <v>N/A</v>
      </c>
      <c r="M53" s="12"/>
      <c r="N53" s="55" t="str">
        <f t="shared" ref="N53" ca="1" si="207">IF(N51&gt;=0,"N/A",N57-(N61-$D$97))</f>
        <v>N/A</v>
      </c>
      <c r="O53" s="12"/>
      <c r="P53" s="12">
        <f t="shared" ref="P53" ca="1" si="208">IF(P51&gt;=0,"N/A",P57-(P61-$D$97))</f>
        <v>2.5681818181817988</v>
      </c>
      <c r="Q53" s="12"/>
      <c r="R53" s="12">
        <f t="shared" ref="R53" ca="1" si="209">IF(R51&gt;=0,"N/A",R57-(R61-$D$97))</f>
        <v>32.318181818181813</v>
      </c>
      <c r="S53" s="12"/>
      <c r="T53" s="12" t="str">
        <f t="shared" ref="T53" ca="1" si="210">IF(T51&gt;=0,"N/A",T57-(T61-$D$97))</f>
        <v>N/A</v>
      </c>
      <c r="U53" s="12"/>
      <c r="V53" s="55" t="str">
        <f t="shared" ref="V53" ca="1" si="211">IF(V51&gt;=0,"N/A",V57-(V61-$D$97))</f>
        <v>N/A</v>
      </c>
      <c r="W53" s="12"/>
      <c r="X53" s="12">
        <f t="shared" ref="X53" ca="1" si="212">IF(X51&gt;=0,"N/A",X57-(X61-$D$97))</f>
        <v>3.318181818181813</v>
      </c>
      <c r="Y53" s="12"/>
      <c r="Z53" s="55" t="str">
        <f t="shared" ref="Z53" ca="1" si="213">IF(Z51&gt;=0,"N/A",Z57-(Z61-$D$97))</f>
        <v>N/A</v>
      </c>
      <c r="AA53" s="12"/>
      <c r="AB53" s="12" t="str">
        <f t="shared" ref="AB53" ca="1" si="214">IF(AB51&gt;=0,"N/A",AB57-(AB61-$D$97))</f>
        <v>N/A</v>
      </c>
      <c r="AC53" s="12"/>
      <c r="AD53" s="12">
        <f t="shared" ref="AD53" ca="1" si="215">IF(AD51&gt;=0,"N/A",AD57-(AD61-$D$97))</f>
        <v>42.136363636363626</v>
      </c>
      <c r="AE53" s="12"/>
      <c r="AF53" s="55" t="str">
        <f t="shared" ref="AF53" ca="1" si="216">IF(AF51&gt;=0,"N/A",AF57-(AF61-$D$97))</f>
        <v>N/A</v>
      </c>
      <c r="AG53" s="12"/>
      <c r="AH53" s="12" t="str">
        <f t="shared" ref="AH53" ca="1" si="217">IF(AH51&gt;=0,"N/A",AH57-(AH61-$D$97))</f>
        <v>N/A</v>
      </c>
      <c r="AI53" s="12"/>
      <c r="AJ53" s="12" t="str">
        <f t="shared" ref="AJ53" ca="1" si="218">IF(AJ51&gt;=0,"N/A",AJ57-(AJ61-$D$97))</f>
        <v>N/A</v>
      </c>
      <c r="AK53" s="12"/>
      <c r="AL53" s="55" t="str">
        <f t="shared" ref="AL53" ca="1" si="219">IF(AL51&gt;=0,"N/A",AL57-(AL61-$D$97))</f>
        <v>N/A</v>
      </c>
      <c r="AM53" s="12"/>
      <c r="AN53" s="12" t="str">
        <f t="shared" ref="AN53" ca="1" si="220">IF(AN51&gt;=0,"N/A",AN57-(AN61-$D$97))</f>
        <v>N/A</v>
      </c>
      <c r="AO53" s="12"/>
      <c r="AP53" s="12" t="str">
        <f t="shared" ref="AP53" ca="1" si="221">IF(AP51&gt;=0,"N/A",AP57-(AP61-$D$97))</f>
        <v>N/A</v>
      </c>
      <c r="AQ53" s="12"/>
      <c r="AR53" s="55">
        <f t="shared" ref="AR53" ca="1" si="222">IF(AR51&gt;=0,"N/A",AR57-(AR61-$D$97))</f>
        <v>37.949999999999989</v>
      </c>
      <c r="AS53" s="12"/>
      <c r="AT53" s="55">
        <f t="shared" ref="AT53" ca="1" si="223">IF(AT51&gt;=0,"N/A",AT57-(AT61-$D$97))</f>
        <v>57.818181818181813</v>
      </c>
      <c r="AU53" s="12"/>
      <c r="AW53" s="22"/>
      <c r="AX53" s="5"/>
      <c r="AY53" s="5"/>
    </row>
    <row r="54" spans="1:52" x14ac:dyDescent="0.25">
      <c r="AW54" s="21" t="s">
        <v>74</v>
      </c>
      <c r="AX54" s="2">
        <f ca="1">SUMPRODUCT(AX51:AX53,AY51:AY53)</f>
        <v>181.77727272727279</v>
      </c>
    </row>
    <row r="55" spans="1:52" ht="15.75" thickBot="1" x14ac:dyDescent="0.3">
      <c r="AW55" s="38"/>
      <c r="AX55" s="26"/>
    </row>
    <row r="56" spans="1:52" ht="15.75" hidden="1" thickBot="1" x14ac:dyDescent="0.3">
      <c r="A56" s="25" t="s">
        <v>75</v>
      </c>
      <c r="C56" s="13" t="s">
        <v>76</v>
      </c>
      <c r="D56" s="16"/>
      <c r="E56" s="14"/>
      <c r="F56" s="14">
        <f>E114</f>
        <v>10.613636363636363</v>
      </c>
      <c r="G56" s="14"/>
      <c r="H56" s="14">
        <f>G114</f>
        <v>7.8181818181818175</v>
      </c>
      <c r="I56" s="14"/>
      <c r="J56" s="14">
        <f>I114</f>
        <v>7.8181818181818175</v>
      </c>
      <c r="K56" s="14"/>
      <c r="L56" s="14">
        <f>K114</f>
        <v>14.727272727272727</v>
      </c>
      <c r="M56" s="14"/>
      <c r="N56" s="14">
        <f>M114</f>
        <v>8.704545454545455</v>
      </c>
      <c r="O56" s="14"/>
      <c r="P56" s="14">
        <f>O114</f>
        <v>7.8181818181818175</v>
      </c>
      <c r="Q56" s="14"/>
      <c r="R56" s="14">
        <f>Q114</f>
        <v>7.8181818181818175</v>
      </c>
      <c r="S56" s="14"/>
      <c r="T56" s="14">
        <f>S114</f>
        <v>7.8181818181818175</v>
      </c>
      <c r="U56" s="14"/>
      <c r="V56" s="14">
        <f>U114</f>
        <v>7.8181818181818175</v>
      </c>
      <c r="W56" s="14"/>
      <c r="X56" s="14">
        <f>W114</f>
        <v>7.8181818181818175</v>
      </c>
      <c r="Y56" s="14"/>
      <c r="Z56" s="14">
        <f t="shared" ref="Z56" si="224">Y114</f>
        <v>7.8181818181818175</v>
      </c>
      <c r="AA56" s="14"/>
      <c r="AB56" s="14">
        <f t="shared" ref="AB56" si="225">AA114</f>
        <v>7.8181818181818175</v>
      </c>
      <c r="AC56" s="14"/>
      <c r="AD56" s="14">
        <f t="shared" ref="AD56" si="226">AC114</f>
        <v>7.8181818181818175</v>
      </c>
      <c r="AE56" s="14"/>
      <c r="AF56" s="14">
        <f t="shared" ref="AF56" si="227">AE114</f>
        <v>7.8181818181818175</v>
      </c>
      <c r="AG56" s="14"/>
      <c r="AH56" s="14">
        <f t="shared" ref="AH56" si="228">AG114</f>
        <v>7.8181818181818175</v>
      </c>
      <c r="AI56" s="14"/>
      <c r="AJ56" s="14">
        <f t="shared" ref="AJ56" si="229">AI114</f>
        <v>8.1818181818181817</v>
      </c>
      <c r="AK56" s="14"/>
      <c r="AL56" s="14">
        <f t="shared" ref="AL56" si="230">AK114</f>
        <v>7.8181818181818175</v>
      </c>
      <c r="AM56" s="14"/>
      <c r="AN56" s="14">
        <f t="shared" ref="AN56" si="231">AM114</f>
        <v>7.8181818181818175</v>
      </c>
      <c r="AO56" s="14"/>
      <c r="AP56" s="14">
        <f t="shared" ref="AP56" si="232">AO114</f>
        <v>7.8136363636363635</v>
      </c>
      <c r="AQ56" s="14"/>
      <c r="AR56" s="14">
        <f t="shared" ref="AR56" si="233">AQ114</f>
        <v>7.8181818181818175</v>
      </c>
      <c r="AS56" s="14"/>
      <c r="AT56" s="14">
        <f t="shared" ref="AT56" si="234">AS114</f>
        <v>7.8181818181818175</v>
      </c>
      <c r="AU56" s="14"/>
    </row>
    <row r="57" spans="1:52" ht="15.75" hidden="1" thickBot="1" x14ac:dyDescent="0.3">
      <c r="A57" s="25" t="s">
        <v>75</v>
      </c>
      <c r="C57" s="13" t="s">
        <v>77</v>
      </c>
      <c r="D57" s="16"/>
      <c r="E57" s="15"/>
      <c r="F57" s="14">
        <f ca="1">D62+F56</f>
        <v>15.613636363636363</v>
      </c>
      <c r="G57" s="15"/>
      <c r="H57" s="14">
        <f ca="1">F62+H56</f>
        <v>62.81818181818182</v>
      </c>
      <c r="I57" s="15"/>
      <c r="J57" s="14">
        <f ca="1">H62+J56</f>
        <v>72.818181818181813</v>
      </c>
      <c r="K57" s="15"/>
      <c r="L57" s="14">
        <f ca="1">J62+L56</f>
        <v>87.545454545454533</v>
      </c>
      <c r="M57" s="15"/>
      <c r="N57" s="14">
        <f ca="1">L62+N56</f>
        <v>96.249999999999986</v>
      </c>
      <c r="O57" s="15"/>
      <c r="P57" s="14">
        <f ca="1">N62+P56</f>
        <v>104.0681818181818</v>
      </c>
      <c r="Q57" s="15"/>
      <c r="R57" s="14">
        <f ca="1">P62+R56</f>
        <v>157.81818181818181</v>
      </c>
      <c r="S57" s="15"/>
      <c r="T57" s="14">
        <f ca="1">R62+T56</f>
        <v>181.81818181818181</v>
      </c>
      <c r="U57" s="14"/>
      <c r="V57" s="14">
        <f ca="1">T62+V56</f>
        <v>192.81818181818181</v>
      </c>
      <c r="W57" s="14"/>
      <c r="X57" s="14">
        <f ca="1">V62+X56</f>
        <v>202.81818181818181</v>
      </c>
      <c r="Y57" s="14"/>
      <c r="Z57" s="14">
        <f t="shared" ref="Z57" ca="1" si="235">X62+Z56</f>
        <v>257.81818181818181</v>
      </c>
      <c r="AA57" s="14"/>
      <c r="AB57" s="14">
        <f t="shared" ref="AB57" ca="1" si="236">Z62+AB56</f>
        <v>269.81818181818181</v>
      </c>
      <c r="AC57" s="14"/>
      <c r="AD57" s="14">
        <f t="shared" ref="AD57" ca="1" si="237">AB62+AD56</f>
        <v>277.63636363636363</v>
      </c>
      <c r="AE57" s="14"/>
      <c r="AF57" s="14">
        <f t="shared" ref="AF57" ca="1" si="238">AD62+AF56</f>
        <v>291.81818181818181</v>
      </c>
      <c r="AG57" s="14"/>
      <c r="AH57" s="14">
        <f t="shared" ref="AH57" ca="1" si="239">AF62+AH56</f>
        <v>302.81818181818181</v>
      </c>
      <c r="AI57" s="14"/>
      <c r="AJ57" s="14">
        <f t="shared" ref="AJ57" ca="1" si="240">AH62+AJ56</f>
        <v>314.18181818181819</v>
      </c>
      <c r="AK57" s="14"/>
      <c r="AL57" s="14">
        <f t="shared" ref="AL57" ca="1" si="241">AJ62+AL56</f>
        <v>322</v>
      </c>
      <c r="AM57" s="14"/>
      <c r="AN57" s="14">
        <f t="shared" ref="AN57" ca="1" si="242">AL62+AN56</f>
        <v>329.81818181818181</v>
      </c>
      <c r="AO57" s="14"/>
      <c r="AP57" s="14">
        <f t="shared" ref="AP57" ca="1" si="243">AN62+AP56</f>
        <v>337.63181818181818</v>
      </c>
      <c r="AQ57" s="14"/>
      <c r="AR57" s="14">
        <f t="shared" ref="AR57" ca="1" si="244">AP62+AR56</f>
        <v>345.45</v>
      </c>
      <c r="AS57" s="14"/>
      <c r="AT57" s="14">
        <f t="shared" ref="AT57" ca="1" si="245">AR62+AT56</f>
        <v>362.81818181818181</v>
      </c>
      <c r="AU57" s="14"/>
    </row>
    <row r="58" spans="1:52" ht="15.75" hidden="1" thickBot="1" x14ac:dyDescent="0.3">
      <c r="A58" s="25" t="s">
        <v>75</v>
      </c>
      <c r="C58" s="13" t="s">
        <v>78</v>
      </c>
      <c r="D58" s="14">
        <v>1</v>
      </c>
      <c r="E58" s="15"/>
      <c r="F58" s="14">
        <f ca="1">INT((F57-F$7)/$D$97)+1</f>
        <v>0</v>
      </c>
      <c r="G58" s="15"/>
      <c r="H58" s="14">
        <f ca="1">INT((H57-H$7)/$D$97)+1</f>
        <v>1</v>
      </c>
      <c r="I58" s="15"/>
      <c r="J58" s="14">
        <f ca="1">INT((J57-J$7)/$D$97)+1</f>
        <v>1</v>
      </c>
      <c r="K58" s="15"/>
      <c r="L58" s="14">
        <f ca="1">INT((L57-L$7)/$D$97)+1</f>
        <v>1</v>
      </c>
      <c r="M58" s="15"/>
      <c r="N58" s="14">
        <f ca="1">INT((N57-N$7)/$D$97)+1</f>
        <v>1</v>
      </c>
      <c r="O58" s="15"/>
      <c r="P58" s="14">
        <f ca="1">INT((P57-P$7)/$D$97)+1</f>
        <v>1</v>
      </c>
      <c r="Q58" s="15"/>
      <c r="R58" s="14">
        <f ca="1">INT((R57-R$7)/$D$97)+1</f>
        <v>1</v>
      </c>
      <c r="S58" s="15"/>
      <c r="T58" s="14">
        <f ca="1">INT((T57-T$7)/$D$97)+1</f>
        <v>3</v>
      </c>
      <c r="U58" s="14"/>
      <c r="V58" s="14">
        <f ca="1">INT((V57-V$7)/$D$97)+1</f>
        <v>3</v>
      </c>
      <c r="W58" s="14"/>
      <c r="X58" s="14">
        <f ca="1">INT((X57-X$7)/$D$97)+1</f>
        <v>2</v>
      </c>
      <c r="Y58" s="14"/>
      <c r="Z58" s="14">
        <f ca="1">INT((Z57-Z$7)/$D$97)+1</f>
        <v>3</v>
      </c>
      <c r="AA58" s="14"/>
      <c r="AB58" s="14">
        <f ca="1">INT((AB57-AB$7)/$D$97)+1</f>
        <v>3</v>
      </c>
      <c r="AC58" s="14"/>
      <c r="AD58" s="14">
        <f ca="1">INT((AD57-AD$7)/$D$97)+1</f>
        <v>3</v>
      </c>
      <c r="AE58" s="14"/>
      <c r="AF58" s="14">
        <f ca="1">INT((AF57-AF$7)/$D$97)+1</f>
        <v>4</v>
      </c>
      <c r="AG58" s="14"/>
      <c r="AH58" s="14">
        <f ca="1">INT((AH57-AH$7)/$D$97)+1</f>
        <v>4</v>
      </c>
      <c r="AI58" s="14"/>
      <c r="AJ58" s="14">
        <f ca="1">INT((AJ57-AJ$7)/$D$97)+1</f>
        <v>4</v>
      </c>
      <c r="AK58" s="14"/>
      <c r="AL58" s="14">
        <f ca="1">INT((AL57-AL$7)/$D$97)+1</f>
        <v>4</v>
      </c>
      <c r="AM58" s="14"/>
      <c r="AN58" s="14">
        <f ca="1">INT((AN57-AN$7)/$D$97)+1</f>
        <v>4</v>
      </c>
      <c r="AO58" s="14"/>
      <c r="AP58" s="14">
        <f ca="1">INT((AP57-AP$7)/$D$97)+1</f>
        <v>4</v>
      </c>
      <c r="AQ58" s="14"/>
      <c r="AR58" s="14">
        <f ca="1">INT((AR57-AR$7)/$D$97)+1</f>
        <v>3</v>
      </c>
      <c r="AS58" s="14"/>
      <c r="AT58" s="14">
        <f ca="1">INT((AT57-AT$7)/$D$97)+1</f>
        <v>4</v>
      </c>
      <c r="AU58" s="14"/>
    </row>
    <row r="59" spans="1:52" ht="15.75" hidden="1" thickBot="1" x14ac:dyDescent="0.3">
      <c r="A59" s="25" t="s">
        <v>75</v>
      </c>
      <c r="C59" s="13" t="s">
        <v>79</v>
      </c>
      <c r="D59" s="14">
        <v>1</v>
      </c>
      <c r="E59" s="15"/>
      <c r="F59" s="14">
        <f ca="1">IF((F57-((F58-1)*$D$97+F$7+F$110+F$111))&gt;0,F58+1,F58)</f>
        <v>1</v>
      </c>
      <c r="G59" s="15"/>
      <c r="H59" s="14">
        <f ca="1">IF((H57-((H58-1)*$D$97+H$7+H$110+H$111))&gt;0,H58+1,H58)</f>
        <v>1</v>
      </c>
      <c r="I59" s="15"/>
      <c r="J59" s="14">
        <f ca="1">IF((J57-((J58-1)*$D$97+J$7+J$110+J$111))&gt;0,J58+1,J58)</f>
        <v>1</v>
      </c>
      <c r="K59" s="15"/>
      <c r="L59" s="14">
        <f ca="1">IF((L57-((L58-1)*$D$97+L$7+L$110+L$111))&gt;0,L58+1,L58)</f>
        <v>1</v>
      </c>
      <c r="M59" s="15"/>
      <c r="N59" s="14">
        <f ca="1">IF((N57-((N58-1)*$D$97+N$7+N$110+N$111))&gt;0,N58+1,N58)</f>
        <v>1</v>
      </c>
      <c r="O59" s="15"/>
      <c r="P59" s="14">
        <f ca="1">IF((P57-((P58-1)*$D$97+P$7+P$110+P$111))&gt;0,P58+1,P58)</f>
        <v>2</v>
      </c>
      <c r="Q59" s="15"/>
      <c r="R59" s="14">
        <f ca="1">IF((R57-((R58-1)*$D$97+R$7+R$110+R$111))&gt;0,R58+1,R58)</f>
        <v>2</v>
      </c>
      <c r="S59" s="15"/>
      <c r="T59" s="14">
        <f ca="1">IF((T57-((T58-1)*$D$97+T$7+T$110+T$111))&gt;0,T58+1,T58)</f>
        <v>3</v>
      </c>
      <c r="U59" s="14"/>
      <c r="V59" s="14">
        <f ca="1">IF((V57-((V58-1)*$D$97+V$7+V$110+V$111))&gt;0,V58+1,V58)</f>
        <v>3</v>
      </c>
      <c r="W59" s="14"/>
      <c r="X59" s="14">
        <f ca="1">IF((X57-((X58-1)*$D$97+X$7+X$110+X$111))&gt;0,X58+1,X58)</f>
        <v>3</v>
      </c>
      <c r="Y59" s="14"/>
      <c r="Z59" s="14">
        <f ca="1">IF((Z57-((Z58-1)*$D$97+Z$7+Z$110+Z$111))&gt;0,Z58+1,Z58)</f>
        <v>3</v>
      </c>
      <c r="AA59" s="14"/>
      <c r="AB59" s="14">
        <f ca="1">IF((AB57-((AB58-1)*$D$97+AB$7+AB$110+AB$111))&gt;0,AB58+1,AB58)</f>
        <v>3</v>
      </c>
      <c r="AC59" s="14"/>
      <c r="AD59" s="14">
        <f ca="1">IF((AD57-((AD58-1)*$D$97+AD$7+AD$110+AD$111))&gt;0,AD58+1,AD58)</f>
        <v>4</v>
      </c>
      <c r="AE59" s="14"/>
      <c r="AF59" s="14">
        <f ca="1">IF((AF57-((AF58-1)*$D$97+AF$7+AF$110+AF$111))&gt;0,AF58+1,AF58)</f>
        <v>4</v>
      </c>
      <c r="AG59" s="14"/>
      <c r="AH59" s="14">
        <f ca="1">IF((AH57-((AH58-1)*$D$97+AH$7+AH$110+AH$111))&gt;0,AH58+1,AH58)</f>
        <v>4</v>
      </c>
      <c r="AI59" s="14"/>
      <c r="AJ59" s="14">
        <f ca="1">IF((AJ57-((AJ58-1)*$D$97+AJ$7+AJ$110+AJ$111))&gt;0,AJ58+1,AJ58)</f>
        <v>4</v>
      </c>
      <c r="AK59" s="14"/>
      <c r="AL59" s="14">
        <f ca="1">IF((AL57-((AL58-1)*$D$97+AL$7+AL$110+AL$111))&gt;0,AL58+1,AL58)</f>
        <v>4</v>
      </c>
      <c r="AM59" s="14"/>
      <c r="AN59" s="14">
        <f ca="1">IF((AN57-((AN58-1)*$D$97+AN$7+AN$110+AN$111))&gt;0,AN58+1,AN58)</f>
        <v>4</v>
      </c>
      <c r="AO59" s="14"/>
      <c r="AP59" s="14">
        <f ca="1">IF((AP57-((AP58-1)*$D$97+AP$7+AP$110+AP$111))&gt;0,AP58+1,AP58)</f>
        <v>4</v>
      </c>
      <c r="AQ59" s="14"/>
      <c r="AR59" s="14">
        <f ca="1">IF((AR57-((AR58-1)*$D$97+AR$7+AR$110+AR$111))&gt;0,AR58+1,AR58)</f>
        <v>4</v>
      </c>
      <c r="AS59" s="14"/>
      <c r="AT59" s="14">
        <f ca="1">IF((AT57-((AT58-1)*$D$97+AT$7+AT$110+AT$111))&gt;0,AT58+1,AT58)</f>
        <v>5</v>
      </c>
      <c r="AU59" s="14"/>
    </row>
    <row r="60" spans="1:52" ht="15.75" hidden="1" thickBot="1" x14ac:dyDescent="0.3">
      <c r="A60" s="25" t="s">
        <v>75</v>
      </c>
      <c r="C60" s="13" t="s">
        <v>80</v>
      </c>
      <c r="D60" s="14">
        <f ca="1">(D59-1)*$D$97+D$7+D$110</f>
        <v>0</v>
      </c>
      <c r="E60" s="15"/>
      <c r="F60" s="14">
        <f ca="1">(F59-1)*$D$97+F$7+F$110</f>
        <v>50</v>
      </c>
      <c r="G60" s="15"/>
      <c r="H60" s="14">
        <f ca="1">(H59-1)*$D$97+H$7+H$110</f>
        <v>60</v>
      </c>
      <c r="I60" s="15"/>
      <c r="J60" s="14">
        <f ca="1">(J59-1)*$D$97+J$7+J$110</f>
        <v>50</v>
      </c>
      <c r="K60" s="15"/>
      <c r="L60" s="14">
        <f ca="1">(L59-1)*$D$97+L$7+L$110</f>
        <v>46</v>
      </c>
      <c r="M60" s="15"/>
      <c r="N60" s="14">
        <f ca="1">(N59-1)*$D$97+N$7+N$110</f>
        <v>56</v>
      </c>
      <c r="O60" s="15"/>
      <c r="P60" s="14">
        <f ca="1">(P59-1)*$D$97+P$7+P$110</f>
        <v>145</v>
      </c>
      <c r="Q60" s="15"/>
      <c r="R60" s="14">
        <f ca="1">(R59-1)*$D$97+R$7+R$110</f>
        <v>169</v>
      </c>
      <c r="S60" s="15"/>
      <c r="T60" s="14">
        <f ca="1">(T59-1)*$D$97+T$7+T$110</f>
        <v>180</v>
      </c>
      <c r="U60" s="14"/>
      <c r="V60" s="14">
        <f ca="1">(V59-1)*$D$97+V$7+V$110</f>
        <v>190</v>
      </c>
      <c r="W60" s="14"/>
      <c r="X60" s="14">
        <f ca="1">(X59-1)*$D$97+X$7+X$110</f>
        <v>245</v>
      </c>
      <c r="Y60" s="14"/>
      <c r="Z60" s="14">
        <f ca="1">(Z59-1)*$D$97+Z$7+Z$110</f>
        <v>257</v>
      </c>
      <c r="AA60" s="14"/>
      <c r="AB60" s="14">
        <f ca="1">(AB59-1)*$D$97+AB$7+AB$110</f>
        <v>259</v>
      </c>
      <c r="AC60" s="14"/>
      <c r="AD60" s="14">
        <f ca="1">(AD59-1)*$D$97+AD$7+AD$110</f>
        <v>279</v>
      </c>
      <c r="AE60" s="14"/>
      <c r="AF60" s="14">
        <f ca="1">(AF59-1)*$D$97+AF$7+AF$110</f>
        <v>290</v>
      </c>
      <c r="AG60" s="14"/>
      <c r="AH60" s="14">
        <f ca="1">(AH59-1)*$D$97+AH$7+AH$110</f>
        <v>301</v>
      </c>
      <c r="AI60" s="14"/>
      <c r="AJ60" s="14">
        <f ca="1">(AJ59-1)*$D$97+AJ$7+AJ$110</f>
        <v>306</v>
      </c>
      <c r="AK60" s="14"/>
      <c r="AL60" s="14">
        <f ca="1">(AL59-1)*$D$97+AL$7+AL$110</f>
        <v>292</v>
      </c>
      <c r="AM60" s="14"/>
      <c r="AN60" s="14">
        <f ca="1">(AN59-1)*$D$97+AN$7+AN$110</f>
        <v>300</v>
      </c>
      <c r="AO60" s="14"/>
      <c r="AP60" s="14">
        <f ca="1">(AP59-1)*$D$97+AP$7+AP$110</f>
        <v>300</v>
      </c>
      <c r="AQ60" s="14"/>
      <c r="AR60" s="14">
        <f ca="1">(AR59-1)*$D$97+AR$7+AR$110</f>
        <v>350</v>
      </c>
      <c r="AS60" s="14"/>
      <c r="AT60" s="14">
        <f ca="1">(AT59-1)*$D$97+AT$7+AT$110</f>
        <v>365</v>
      </c>
      <c r="AU60" s="14"/>
    </row>
    <row r="61" spans="1:52" ht="15.75" hidden="1" thickBot="1" x14ac:dyDescent="0.3">
      <c r="A61" s="25" t="s">
        <v>75</v>
      </c>
      <c r="C61" s="13" t="s">
        <v>81</v>
      </c>
      <c r="D61" s="14">
        <f ca="1">D60+D$111</f>
        <v>37</v>
      </c>
      <c r="E61" s="15"/>
      <c r="F61" s="14">
        <f ca="1">F60+F111</f>
        <v>96.5</v>
      </c>
      <c r="G61" s="15"/>
      <c r="H61" s="14">
        <f ca="1">H60+H111</f>
        <v>108.5</v>
      </c>
      <c r="I61" s="15"/>
      <c r="J61" s="14">
        <f ca="1">J60+J111</f>
        <v>100.5</v>
      </c>
      <c r="K61" s="15"/>
      <c r="L61" s="14">
        <f ca="1">L60+L111</f>
        <v>91.5</v>
      </c>
      <c r="M61" s="15"/>
      <c r="N61" s="14">
        <f ca="1">N60+N111</f>
        <v>102</v>
      </c>
      <c r="O61" s="15"/>
      <c r="P61" s="14">
        <f ca="1">P60+P111</f>
        <v>191.5</v>
      </c>
      <c r="Q61" s="15"/>
      <c r="R61" s="14">
        <f ca="1">R60+R111</f>
        <v>215.5</v>
      </c>
      <c r="S61" s="15"/>
      <c r="T61" s="14">
        <f ca="1">T60+T111</f>
        <v>226.5</v>
      </c>
      <c r="U61" s="14"/>
      <c r="V61" s="14">
        <f ca="1">V60+V111</f>
        <v>234.5</v>
      </c>
      <c r="W61" s="14"/>
      <c r="X61" s="14">
        <f ca="1">X60+X111</f>
        <v>289.5</v>
      </c>
      <c r="Y61" s="14"/>
      <c r="Z61" s="14">
        <f ca="1">Z60+Z111</f>
        <v>304.5</v>
      </c>
      <c r="AA61" s="14"/>
      <c r="AB61" s="14">
        <f ca="1">AB60+AB111</f>
        <v>306.5</v>
      </c>
      <c r="AC61" s="14"/>
      <c r="AD61" s="14">
        <f ca="1">AD60+AD111</f>
        <v>325.5</v>
      </c>
      <c r="AE61" s="14"/>
      <c r="AF61" s="14">
        <f ca="1">AF60+AF111</f>
        <v>336.5</v>
      </c>
      <c r="AG61" s="14"/>
      <c r="AH61" s="14">
        <f ca="1">AH60+AH111</f>
        <v>345</v>
      </c>
      <c r="AI61" s="14"/>
      <c r="AJ61" s="14">
        <f ca="1">AJ60+AJ111</f>
        <v>352.5</v>
      </c>
      <c r="AK61" s="14"/>
      <c r="AL61" s="14">
        <f ca="1">AL60+AL111</f>
        <v>338.5</v>
      </c>
      <c r="AM61" s="14"/>
      <c r="AN61" s="14">
        <f ca="1">AN60+AN111</f>
        <v>345.5</v>
      </c>
      <c r="AO61" s="14"/>
      <c r="AP61" s="14">
        <f ca="1">AP60+AP111</f>
        <v>346.5</v>
      </c>
      <c r="AQ61" s="14"/>
      <c r="AR61" s="14">
        <f ca="1">AR60+AR111</f>
        <v>397.5</v>
      </c>
      <c r="AS61" s="14"/>
      <c r="AT61" s="14">
        <f ca="1">AT60+AT111</f>
        <v>395</v>
      </c>
      <c r="AU61" s="14"/>
      <c r="AV61" s="10"/>
      <c r="AZ61" s="10"/>
    </row>
    <row r="62" spans="1:52" ht="15.75" hidden="1" thickBot="1" x14ac:dyDescent="0.3">
      <c r="A62" s="25" t="s">
        <v>75</v>
      </c>
      <c r="C62" s="13" t="s">
        <v>82</v>
      </c>
      <c r="D62" s="15">
        <f ca="1">D60+5</f>
        <v>5</v>
      </c>
      <c r="E62" s="15"/>
      <c r="F62" s="15">
        <f ca="1">MAX(F57,F60+5)</f>
        <v>55</v>
      </c>
      <c r="G62" s="15"/>
      <c r="H62" s="15">
        <f ca="1">MAX(H57,H60+5)</f>
        <v>65</v>
      </c>
      <c r="I62" s="15"/>
      <c r="J62" s="15">
        <f ca="1">MAX(J57,J60+5)</f>
        <v>72.818181818181813</v>
      </c>
      <c r="K62" s="15"/>
      <c r="L62" s="15">
        <f ca="1">MAX(L57,L60+5)</f>
        <v>87.545454545454533</v>
      </c>
      <c r="M62" s="15"/>
      <c r="N62" s="15">
        <f ca="1">MAX(N57,N60+5)</f>
        <v>96.249999999999986</v>
      </c>
      <c r="O62" s="15"/>
      <c r="P62" s="15">
        <f ca="1">MAX(P57,P60+5)</f>
        <v>150</v>
      </c>
      <c r="Q62" s="15"/>
      <c r="R62" s="15">
        <f ca="1">MAX(R57,R60+5)</f>
        <v>174</v>
      </c>
      <c r="S62" s="15"/>
      <c r="T62" s="15">
        <f ca="1">MAX(T57,T60+5)</f>
        <v>185</v>
      </c>
      <c r="U62" s="15"/>
      <c r="V62" s="15">
        <f ca="1">MAX(V57,V60+5)</f>
        <v>195</v>
      </c>
      <c r="W62" s="15"/>
      <c r="X62" s="15">
        <f ca="1">MAX(X57,X60+5)</f>
        <v>250</v>
      </c>
      <c r="Y62" s="15"/>
      <c r="Z62" s="15">
        <f t="shared" ref="Z62" ca="1" si="246">MAX(Z57,Z60+5)</f>
        <v>262</v>
      </c>
      <c r="AA62" s="15"/>
      <c r="AB62" s="15">
        <f t="shared" ref="AB62" ca="1" si="247">MAX(AB57,AB60+5)</f>
        <v>269.81818181818181</v>
      </c>
      <c r="AC62" s="15"/>
      <c r="AD62" s="15">
        <f t="shared" ref="AD62" ca="1" si="248">MAX(AD57,AD60+5)</f>
        <v>284</v>
      </c>
      <c r="AE62" s="15"/>
      <c r="AF62" s="15">
        <f t="shared" ref="AF62" ca="1" si="249">MAX(AF57,AF60+5)</f>
        <v>295</v>
      </c>
      <c r="AG62" s="15"/>
      <c r="AH62" s="15">
        <f t="shared" ref="AH62" ca="1" si="250">MAX(AH57,AH60+5)</f>
        <v>306</v>
      </c>
      <c r="AI62" s="15"/>
      <c r="AJ62" s="15">
        <f t="shared" ref="AJ62" ca="1" si="251">MAX(AJ57,AJ60+5)</f>
        <v>314.18181818181819</v>
      </c>
      <c r="AK62" s="15"/>
      <c r="AL62" s="15">
        <f t="shared" ref="AL62" ca="1" si="252">MAX(AL57,AL60+5)</f>
        <v>322</v>
      </c>
      <c r="AM62" s="15"/>
      <c r="AN62" s="15">
        <f t="shared" ref="AN62" ca="1" si="253">MAX(AN57,AN60+5)</f>
        <v>329.81818181818181</v>
      </c>
      <c r="AO62" s="15"/>
      <c r="AP62" s="15">
        <f t="shared" ref="AP62" ca="1" si="254">MAX(AP57,AP60+5)</f>
        <v>337.63181818181818</v>
      </c>
      <c r="AQ62" s="15"/>
      <c r="AR62" s="15">
        <f t="shared" ref="AR62" ca="1" si="255">MAX(AR57,AR60+5)</f>
        <v>355</v>
      </c>
      <c r="AS62" s="15"/>
      <c r="AT62" s="15">
        <f t="shared" ref="AT62" ca="1" si="256">MAX(AT57,AT60+5)</f>
        <v>370</v>
      </c>
      <c r="AU62" s="15"/>
    </row>
    <row r="63" spans="1:52" ht="15.75" hidden="1" thickBot="1" x14ac:dyDescent="0.3">
      <c r="A63" s="25" t="s">
        <v>75</v>
      </c>
      <c r="C63" s="13" t="s">
        <v>83</v>
      </c>
      <c r="D63" s="15">
        <v>0</v>
      </c>
      <c r="E63" s="15"/>
      <c r="F63" s="15">
        <f>D63+E116</f>
        <v>467</v>
      </c>
      <c r="G63" s="15"/>
      <c r="H63" s="15">
        <f>F63+G116</f>
        <v>811</v>
      </c>
      <c r="I63" s="15"/>
      <c r="J63" s="15">
        <f>H63+I116</f>
        <v>1155</v>
      </c>
      <c r="K63" s="15"/>
      <c r="L63" s="15">
        <f>J63+K116</f>
        <v>1803</v>
      </c>
      <c r="M63" s="15"/>
      <c r="N63" s="15">
        <f>L63+M116</f>
        <v>2186</v>
      </c>
      <c r="O63" s="15"/>
      <c r="P63" s="15">
        <f>N63+O116</f>
        <v>2530</v>
      </c>
      <c r="Q63" s="15"/>
      <c r="R63" s="15">
        <f>P63+Q116</f>
        <v>2874</v>
      </c>
      <c r="S63" s="15"/>
      <c r="T63" s="15">
        <f>R63+S116</f>
        <v>3218</v>
      </c>
      <c r="U63" s="15"/>
      <c r="V63" s="15">
        <f>T63+U116</f>
        <v>3562</v>
      </c>
      <c r="W63" s="15"/>
      <c r="X63" s="15">
        <f>V63+W116</f>
        <v>3906</v>
      </c>
      <c r="Y63" s="15"/>
      <c r="Z63" s="15">
        <f>X63+Y116</f>
        <v>4250</v>
      </c>
      <c r="AA63" s="15"/>
      <c r="AB63" s="15">
        <f>Z63+AA116</f>
        <v>4594</v>
      </c>
      <c r="AC63" s="15"/>
      <c r="AD63" s="15">
        <f>AB63+AC116</f>
        <v>4938</v>
      </c>
      <c r="AE63" s="15"/>
      <c r="AF63" s="15">
        <f>AD63+AE116</f>
        <v>5282</v>
      </c>
      <c r="AG63" s="15"/>
      <c r="AH63" s="15">
        <f>AF63+AG116</f>
        <v>5626</v>
      </c>
      <c r="AI63" s="15"/>
      <c r="AJ63" s="15">
        <f>AH63+AI116</f>
        <v>5986</v>
      </c>
      <c r="AK63" s="15"/>
      <c r="AL63" s="15">
        <f>AJ63+AK116</f>
        <v>6330</v>
      </c>
      <c r="AM63" s="15"/>
      <c r="AN63" s="15">
        <f>AL63+AM116</f>
        <v>6674</v>
      </c>
      <c r="AO63" s="15"/>
      <c r="AP63" s="15">
        <f>AN63+AO116</f>
        <v>7017.8</v>
      </c>
      <c r="AQ63" s="15"/>
      <c r="AR63" s="15">
        <f>AP63+AQ116</f>
        <v>7361.8</v>
      </c>
      <c r="AS63" s="15"/>
      <c r="AT63" s="15">
        <f>AR63+AS116</f>
        <v>7705.8</v>
      </c>
      <c r="AU63" s="15"/>
    </row>
    <row r="64" spans="1:52" ht="15.75" hidden="1" thickBot="1" x14ac:dyDescent="0.3">
      <c r="A64" s="25" t="s">
        <v>75</v>
      </c>
      <c r="D64" s="6"/>
    </row>
    <row r="65" spans="1:52" ht="18.75" x14ac:dyDescent="0.3">
      <c r="C65" s="58" t="s">
        <v>97</v>
      </c>
      <c r="D65" s="59"/>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W65" s="23" t="s">
        <v>98</v>
      </c>
      <c r="AX65" s="23"/>
      <c r="AY65" s="23"/>
    </row>
    <row r="66" spans="1:52" x14ac:dyDescent="0.25">
      <c r="C66" s="20"/>
      <c r="D66" s="17" t="str">
        <f>D$6</f>
        <v>Market</v>
      </c>
      <c r="E66" s="18"/>
      <c r="F66" s="17" t="str">
        <f>F$6</f>
        <v>Fell</v>
      </c>
      <c r="G66" s="18"/>
      <c r="H66" s="17" t="str">
        <f>H$6</f>
        <v>Hayes</v>
      </c>
      <c r="I66" s="18"/>
      <c r="J66" s="17" t="str">
        <f>J$6</f>
        <v>Grove</v>
      </c>
      <c r="K66" s="18"/>
      <c r="L66" s="17" t="str">
        <f>L$6</f>
        <v>McAllister</v>
      </c>
      <c r="M66" s="18"/>
      <c r="N66" s="17" t="str">
        <f>N$6</f>
        <v>Golden Gate</v>
      </c>
      <c r="O66" s="18"/>
      <c r="P66" s="17" t="str">
        <f>P$6</f>
        <v>Turk</v>
      </c>
      <c r="Q66" s="18"/>
      <c r="R66" s="17" t="str">
        <f>R$6</f>
        <v>Eddy</v>
      </c>
      <c r="S66" s="18"/>
      <c r="T66" s="17" t="str">
        <f>T$6</f>
        <v>Ellis</v>
      </c>
      <c r="U66" s="18"/>
      <c r="V66" s="17" t="str">
        <f t="shared" ref="V66" si="257">V$6</f>
        <v>O'Farrell</v>
      </c>
      <c r="W66" s="18"/>
      <c r="X66" s="17" t="str">
        <f t="shared" ref="X66" si="258">X$6</f>
        <v>Geary</v>
      </c>
      <c r="Y66" s="18"/>
      <c r="Z66" s="17" t="str">
        <f t="shared" ref="Z66" si="259">Z$6</f>
        <v>Post</v>
      </c>
      <c r="AA66" s="18"/>
      <c r="AB66" s="17" t="str">
        <f t="shared" ref="AB66" si="260">AB$6</f>
        <v>Sutter</v>
      </c>
      <c r="AC66" s="18"/>
      <c r="AD66" s="17" t="str">
        <f t="shared" ref="AD66" si="261">AD$6</f>
        <v>Bush</v>
      </c>
      <c r="AE66" s="18"/>
      <c r="AF66" s="17" t="str">
        <f t="shared" ref="AF66" si="262">AF$6</f>
        <v>Pine</v>
      </c>
      <c r="AG66" s="18"/>
      <c r="AH66" s="17" t="str">
        <f t="shared" ref="AH66" si="263">AH$6</f>
        <v>California</v>
      </c>
      <c r="AI66" s="18"/>
      <c r="AJ66" s="17" t="str">
        <f t="shared" ref="AJ66" si="264">AJ$6</f>
        <v>Sacramento</v>
      </c>
      <c r="AK66" s="18"/>
      <c r="AL66" s="17" t="str">
        <f t="shared" ref="AL66" si="265">AL$6</f>
        <v>Clay</v>
      </c>
      <c r="AM66" s="18"/>
      <c r="AN66" s="17" t="str">
        <f t="shared" ref="AN66" si="266">AN$6</f>
        <v>Washington</v>
      </c>
      <c r="AO66" s="18"/>
      <c r="AP66" s="17" t="str">
        <f t="shared" ref="AP66" si="267">AP$6</f>
        <v>Jackson</v>
      </c>
      <c r="AQ66" s="18"/>
      <c r="AR66" s="17" t="str">
        <f t="shared" ref="AR66" si="268">AR$6</f>
        <v>Pacific</v>
      </c>
      <c r="AS66" s="18"/>
      <c r="AT66" s="17" t="str">
        <f t="shared" ref="AT66" si="269">AT$6</f>
        <v>Broadway</v>
      </c>
      <c r="AU66" s="18"/>
      <c r="AW66" s="21" t="s">
        <v>66</v>
      </c>
      <c r="AX66" s="2" t="s">
        <v>67</v>
      </c>
      <c r="AY66" s="2" t="s">
        <v>68</v>
      </c>
    </row>
    <row r="67" spans="1:52" x14ac:dyDescent="0.25">
      <c r="C67" s="20" t="s">
        <v>69</v>
      </c>
      <c r="D67" s="54">
        <f ca="1">D73-D76</f>
        <v>-25.590909090909065</v>
      </c>
      <c r="E67" s="54"/>
      <c r="F67" s="54">
        <f ca="1">F73-F76</f>
        <v>-33.113636363636374</v>
      </c>
      <c r="G67" s="54"/>
      <c r="H67" s="54">
        <f ca="1">H73-H76</f>
        <v>39.068181818181813</v>
      </c>
      <c r="I67" s="54"/>
      <c r="J67" s="54">
        <f ca="1">J73-J76</f>
        <v>40.363636363636374</v>
      </c>
      <c r="K67" s="54"/>
      <c r="L67" s="54">
        <f ca="1">L73-L76</f>
        <v>29.636363636363626</v>
      </c>
      <c r="M67" s="54"/>
      <c r="N67" s="54">
        <f ca="1">N73-N76</f>
        <v>11.818181818181813</v>
      </c>
      <c r="O67" s="54"/>
      <c r="P67" s="54">
        <f ca="1">P73-P76</f>
        <v>-14.113636363636402</v>
      </c>
      <c r="Q67" s="54"/>
      <c r="R67" s="54">
        <f ca="1">R73-R76</f>
        <v>44.068181818181785</v>
      </c>
      <c r="S67" s="54"/>
      <c r="T67" s="54">
        <f ca="1">T73-T76</f>
        <v>25.249999999999972</v>
      </c>
      <c r="U67" s="54"/>
      <c r="V67" s="54">
        <f ca="1">V73-V76</f>
        <v>7.454545454545439</v>
      </c>
      <c r="W67" s="54"/>
      <c r="X67" s="54">
        <f ca="1">X73-X76</f>
        <v>34.636363636363626</v>
      </c>
      <c r="Y67" s="54"/>
      <c r="Z67" s="54">
        <f ca="1">Z73-Z76</f>
        <v>14.818181818181813</v>
      </c>
      <c r="AA67" s="54"/>
      <c r="AB67" s="54">
        <f ca="1">AB73-AB76</f>
        <v>-38.363636363636374</v>
      </c>
      <c r="AC67" s="54"/>
      <c r="AD67" s="54">
        <f ca="1">AD73-AD76</f>
        <v>23.818181818181813</v>
      </c>
      <c r="AE67" s="54"/>
      <c r="AF67" s="54">
        <f ca="1">AF73-AF76</f>
        <v>-35.55113636363636</v>
      </c>
      <c r="AG67" s="54"/>
      <c r="AH67" s="54">
        <f ca="1">AH73-AH76</f>
        <v>35.267045454545453</v>
      </c>
      <c r="AI67" s="54"/>
      <c r="AJ67" s="54">
        <f ca="1">AJ73-AJ76</f>
        <v>22.44886363636364</v>
      </c>
      <c r="AK67" s="54"/>
      <c r="AL67" s="54">
        <f ca="1">AL73-AL76</f>
        <v>28.63068181818182</v>
      </c>
      <c r="AM67" s="54"/>
      <c r="AN67" s="54">
        <f ca="1">AN73-AN76</f>
        <v>12.8125</v>
      </c>
      <c r="AO67" s="54"/>
      <c r="AP67" s="54">
        <f ca="1">AP73-AP76</f>
        <v>-4.2727272727272769</v>
      </c>
      <c r="AQ67" s="54"/>
      <c r="AR67" s="54">
        <f ca="1">AR73-AR76</f>
        <v>27.909090909090907</v>
      </c>
      <c r="AS67" s="54"/>
      <c r="AT67" s="54">
        <f ca="1">AT73-AT76</f>
        <v>2.8181818181818175</v>
      </c>
      <c r="AU67" s="54"/>
      <c r="AW67" s="22" t="s">
        <v>94</v>
      </c>
      <c r="AX67" s="5">
        <f ca="1">SUMIF(D67:AU67,"&lt;0")*-1+COUNTIF(D67:AU67,"&lt;0")*5</f>
        <v>181.00568181818184</v>
      </c>
      <c r="AY67" s="5">
        <v>1</v>
      </c>
    </row>
    <row r="68" spans="1:52" x14ac:dyDescent="0.25">
      <c r="C68" s="20" t="s">
        <v>71</v>
      </c>
      <c r="D68" s="54" t="str">
        <f ca="1">IF(D67&lt;0,"N/A",D77-D73)</f>
        <v>N/A</v>
      </c>
      <c r="E68" s="54"/>
      <c r="F68" s="54" t="str">
        <f ca="1">IF(F67&lt;0,"N/A",F77-F73)</f>
        <v>N/A</v>
      </c>
      <c r="G68" s="54"/>
      <c r="H68" s="54">
        <f ca="1">IF(H67&lt;0,"N/A",H77-H73)</f>
        <v>9.431818181818187</v>
      </c>
      <c r="I68" s="54"/>
      <c r="J68" s="54">
        <f ca="1">IF(J67&lt;0,"N/A",J77-J73)</f>
        <v>10.136363636363626</v>
      </c>
      <c r="K68" s="54"/>
      <c r="L68" s="54">
        <f ca="1">IF(L67&lt;0,"N/A",L77-L73)</f>
        <v>15.863636363636374</v>
      </c>
      <c r="M68" s="54"/>
      <c r="N68" s="54">
        <f ca="1">IF(N67&lt;0,"N/A",N77-N73)</f>
        <v>34.181818181818187</v>
      </c>
      <c r="O68" s="54"/>
      <c r="P68" s="54" t="str">
        <f ca="1">IF(P67&lt;0,"N/A",P77-P73)</f>
        <v>N/A</v>
      </c>
      <c r="Q68" s="54"/>
      <c r="R68" s="54">
        <f ca="1">IF(R67&lt;0,"N/A",R77-R73)</f>
        <v>2.4318181818182154</v>
      </c>
      <c r="S68" s="54"/>
      <c r="T68" s="54">
        <f ca="1">IF(T67&lt;0,"N/A",T77-T73)</f>
        <v>21.250000000000028</v>
      </c>
      <c r="U68" s="54"/>
      <c r="V68" s="54">
        <f ca="1">IF(V67&lt;0,"N/A",V77-V73)</f>
        <v>37.045454545454561</v>
      </c>
      <c r="W68" s="54"/>
      <c r="X68" s="54">
        <f ca="1">IF(X67&lt;0,"N/A",X77-X73)</f>
        <v>9.863636363636374</v>
      </c>
      <c r="Y68" s="54"/>
      <c r="Z68" s="54">
        <f ca="1">IF(Z67&lt;0,"N/A",Z77-Z73)</f>
        <v>32.681818181818187</v>
      </c>
      <c r="AA68" s="54"/>
      <c r="AB68" s="54" t="str">
        <f ca="1">IF(AB67&lt;0,"N/A",AB77-AB73)</f>
        <v>N/A</v>
      </c>
      <c r="AC68" s="54"/>
      <c r="AD68" s="54">
        <f ca="1">IF(AD67&lt;0,"N/A",AD77-AD73)</f>
        <v>22.681818181818187</v>
      </c>
      <c r="AE68" s="54"/>
      <c r="AF68" s="54" t="str">
        <f ca="1">IF(AF67&lt;0,"N/A",AF77-AF73)</f>
        <v>N/A</v>
      </c>
      <c r="AG68" s="54"/>
      <c r="AH68" s="54">
        <f ca="1">IF(AH67&lt;0,"N/A",AH77-AH73)</f>
        <v>8.7329545454545467</v>
      </c>
      <c r="AI68" s="54"/>
      <c r="AJ68" s="54">
        <f ca="1">IF(AJ67&lt;0,"N/A",AJ77-AJ73)</f>
        <v>24.05113636363636</v>
      </c>
      <c r="AK68" s="54"/>
      <c r="AL68" s="54">
        <f ca="1">IF(AL67&lt;0,"N/A",AL77-AL73)</f>
        <v>17.86931818181818</v>
      </c>
      <c r="AM68" s="54"/>
      <c r="AN68" s="54">
        <f ca="1">IF(AN67&lt;0,"N/A",AN77-AN73)</f>
        <v>32.6875</v>
      </c>
      <c r="AO68" s="54"/>
      <c r="AP68" s="54" t="str">
        <f ca="1">IF(AP67&lt;0,"N/A",AP77-AP73)</f>
        <v>N/A</v>
      </c>
      <c r="AQ68" s="54"/>
      <c r="AR68" s="54">
        <f ca="1">IF(AR67&lt;0,"N/A",AR77-AR73)</f>
        <v>19.590909090909093</v>
      </c>
      <c r="AS68" s="54"/>
      <c r="AT68" s="54">
        <f ca="1">IF(AT67&lt;0,"N/A",AT77-AT73)</f>
        <v>46.68181818181818</v>
      </c>
      <c r="AU68" s="54"/>
      <c r="AW68" s="22" t="s">
        <v>95</v>
      </c>
      <c r="AX68" s="5">
        <f ca="1">COUNTIF(D68:AU68,"&lt;5")*10</f>
        <v>10</v>
      </c>
      <c r="AY68" s="5">
        <v>1</v>
      </c>
    </row>
    <row r="69" spans="1:52" ht="15.75" thickBot="1" x14ac:dyDescent="0.3">
      <c r="C69" s="11" t="s">
        <v>96</v>
      </c>
      <c r="D69" s="55">
        <f ca="1">IF(D67&gt;=0,"N/A",D73-(D77-$D$97))</f>
        <v>27.409090909090935</v>
      </c>
      <c r="E69" s="12"/>
      <c r="F69" s="55">
        <f t="shared" ref="F69" ca="1" si="270">IF(F67&gt;=0,"N/A",F73-(F77-$D$97))</f>
        <v>10.386363636363626</v>
      </c>
      <c r="G69" s="12"/>
      <c r="H69" s="55" t="str">
        <f t="shared" ref="H69" ca="1" si="271">IF(H67&gt;=0,"N/A",H73-(H77-$D$97))</f>
        <v>N/A</v>
      </c>
      <c r="I69" s="12"/>
      <c r="J69" s="55" t="str">
        <f t="shared" ref="J69" ca="1" si="272">IF(J67&gt;=0,"N/A",J73-(J77-$D$97))</f>
        <v>N/A</v>
      </c>
      <c r="K69" s="12"/>
      <c r="L69" s="55" t="str">
        <f t="shared" ref="L69" ca="1" si="273">IF(L67&gt;=0,"N/A",L73-(L77-$D$97))</f>
        <v>N/A</v>
      </c>
      <c r="M69" s="12"/>
      <c r="N69" s="55" t="str">
        <f t="shared" ref="N69" ca="1" si="274">IF(N67&gt;=0,"N/A",N73-(N77-$D$97))</f>
        <v>N/A</v>
      </c>
      <c r="O69" s="12"/>
      <c r="P69" s="55">
        <f t="shared" ref="P69" ca="1" si="275">IF(P67&gt;=0,"N/A",P73-(P77-$D$97))</f>
        <v>29.386363636363598</v>
      </c>
      <c r="Q69" s="12"/>
      <c r="R69" s="55" t="str">
        <f t="shared" ref="R69" ca="1" si="276">IF(R67&gt;=0,"N/A",R73-(R77-$D$97))</f>
        <v>N/A</v>
      </c>
      <c r="S69" s="12"/>
      <c r="T69" s="55" t="str">
        <f t="shared" ref="T69" ca="1" si="277">IF(T67&gt;=0,"N/A",T73-(T77-$D$97))</f>
        <v>N/A</v>
      </c>
      <c r="U69" s="12"/>
      <c r="V69" s="55" t="str">
        <f t="shared" ref="V69" ca="1" si="278">IF(V67&gt;=0,"N/A",V73-(V77-$D$97))</f>
        <v>N/A</v>
      </c>
      <c r="W69" s="12"/>
      <c r="X69" s="55" t="str">
        <f t="shared" ref="X69" ca="1" si="279">IF(X67&gt;=0,"N/A",X73-(X77-$D$97))</f>
        <v>N/A</v>
      </c>
      <c r="Y69" s="12"/>
      <c r="Z69" s="55" t="str">
        <f t="shared" ref="Z69" ca="1" si="280">IF(Z67&gt;=0,"N/A",Z73-(Z77-$D$97))</f>
        <v>N/A</v>
      </c>
      <c r="AA69" s="12"/>
      <c r="AB69" s="55">
        <f t="shared" ref="AB69" ca="1" si="281">IF(AB67&gt;=0,"N/A",AB73-(AB77-$D$97))</f>
        <v>4.136363636363626</v>
      </c>
      <c r="AC69" s="12"/>
      <c r="AD69" s="55" t="str">
        <f t="shared" ref="AD69" ca="1" si="282">IF(AD67&gt;=0,"N/A",AD73-(AD77-$D$97))</f>
        <v>N/A</v>
      </c>
      <c r="AE69" s="12"/>
      <c r="AF69" s="55">
        <f t="shared" ref="AF69" ca="1" si="283">IF(AF67&gt;=0,"N/A",AF73-(AF77-$D$97))</f>
        <v>7.9488636363636402</v>
      </c>
      <c r="AG69" s="12"/>
      <c r="AH69" s="55" t="str">
        <f t="shared" ref="AH69" ca="1" si="284">IF(AH67&gt;=0,"N/A",AH73-(AH77-$D$97))</f>
        <v>N/A</v>
      </c>
      <c r="AI69" s="12"/>
      <c r="AJ69" s="55" t="str">
        <f t="shared" ref="AJ69" ca="1" si="285">IF(AJ67&gt;=0,"N/A",AJ73-(AJ77-$D$97))</f>
        <v>N/A</v>
      </c>
      <c r="AK69" s="12"/>
      <c r="AL69" s="55" t="str">
        <f t="shared" ref="AL69" ca="1" si="286">IF(AL67&gt;=0,"N/A",AL73-(AL77-$D$97))</f>
        <v>N/A</v>
      </c>
      <c r="AM69" s="12"/>
      <c r="AN69" s="55" t="str">
        <f t="shared" ref="AN69" ca="1" si="287">IF(AN67&gt;=0,"N/A",AN73-(AN77-$D$97))</f>
        <v>N/A</v>
      </c>
      <c r="AO69" s="12"/>
      <c r="AP69" s="55">
        <f t="shared" ref="AP69" ca="1" si="288">IF(AP67&gt;=0,"N/A",AP73-(AP77-$D$97))</f>
        <v>39.22727272727272</v>
      </c>
      <c r="AQ69" s="12"/>
      <c r="AR69" s="55" t="str">
        <f t="shared" ref="AR69" ca="1" si="289">IF(AR67&gt;=0,"N/A",AR73-(AR77-$D$97))</f>
        <v>N/A</v>
      </c>
      <c r="AS69" s="12"/>
      <c r="AT69" s="55" t="str">
        <f t="shared" ref="AT69" ca="1" si="290">IF(AT67&gt;=0,"N/A",AT73-(AT77-$D$97))</f>
        <v>N/A</v>
      </c>
      <c r="AU69" s="12"/>
      <c r="AW69" s="22"/>
      <c r="AX69" s="5"/>
      <c r="AY69" s="5"/>
    </row>
    <row r="70" spans="1:52" x14ac:dyDescent="0.25">
      <c r="AW70" s="21" t="s">
        <v>74</v>
      </c>
      <c r="AX70" s="2">
        <f ca="1">SUMPRODUCT(AX67:AX69,AY67:AY69)</f>
        <v>191.00568181818184</v>
      </c>
    </row>
    <row r="71" spans="1:52" x14ac:dyDescent="0.25">
      <c r="AW71" s="38"/>
      <c r="AX71" s="26"/>
    </row>
    <row r="72" spans="1:52" x14ac:dyDescent="0.25">
      <c r="A72" s="25" t="s">
        <v>75</v>
      </c>
      <c r="C72" s="13" t="s">
        <v>76</v>
      </c>
      <c r="D72" s="14">
        <f>E115</f>
        <v>9.4090909090909083</v>
      </c>
      <c r="E72" s="14"/>
      <c r="F72" s="14">
        <f>G115</f>
        <v>7.8181818181818175</v>
      </c>
      <c r="G72" s="14"/>
      <c r="H72" s="14">
        <f>I115</f>
        <v>8.704545454545455</v>
      </c>
      <c r="I72" s="14"/>
      <c r="J72" s="14">
        <f>K115</f>
        <v>14.727272727272727</v>
      </c>
      <c r="K72" s="14"/>
      <c r="L72" s="14">
        <f>M115</f>
        <v>7.8181818181818175</v>
      </c>
      <c r="M72" s="14"/>
      <c r="N72" s="14">
        <f>O115</f>
        <v>7.8181818181818175</v>
      </c>
      <c r="O72" s="14"/>
      <c r="P72" s="14">
        <f>Q115</f>
        <v>7.8181818181818175</v>
      </c>
      <c r="Q72" s="14"/>
      <c r="R72" s="14">
        <f>S115</f>
        <v>7.8181818181818175</v>
      </c>
      <c r="S72" s="14"/>
      <c r="T72" s="14">
        <f>U115</f>
        <v>7.795454545454545</v>
      </c>
      <c r="U72" s="14"/>
      <c r="V72" s="14">
        <f>W115</f>
        <v>7.8181818181818175</v>
      </c>
      <c r="W72" s="14"/>
      <c r="X72" s="14">
        <f>Y115</f>
        <v>7.8181818181818175</v>
      </c>
      <c r="Y72" s="14"/>
      <c r="Z72" s="14">
        <f>AA115</f>
        <v>7.8181818181818175</v>
      </c>
      <c r="AA72" s="14"/>
      <c r="AB72" s="14">
        <f>AC115</f>
        <v>7.8181818181818175</v>
      </c>
      <c r="AC72" s="14"/>
      <c r="AD72" s="14">
        <f>AE115</f>
        <v>7.8181818181818175</v>
      </c>
      <c r="AE72" s="14"/>
      <c r="AF72" s="14">
        <f>AG115</f>
        <v>8.1818181818181817</v>
      </c>
      <c r="AG72" s="14"/>
      <c r="AH72" s="14">
        <f>AI115</f>
        <v>7.8181818181818175</v>
      </c>
      <c r="AI72" s="14"/>
      <c r="AJ72" s="14">
        <f>AK115</f>
        <v>7.8181818181818175</v>
      </c>
      <c r="AK72" s="14"/>
      <c r="AL72" s="14">
        <f>AM115</f>
        <v>7.8181818181818175</v>
      </c>
      <c r="AM72" s="14"/>
      <c r="AN72" s="14">
        <f>AO115</f>
        <v>7.8124999999999991</v>
      </c>
      <c r="AO72" s="14"/>
      <c r="AP72" s="14">
        <f>AQ115</f>
        <v>7.8181818181818175</v>
      </c>
      <c r="AQ72" s="14"/>
      <c r="AR72" s="14">
        <f>AS115</f>
        <v>7.9090909090909083</v>
      </c>
      <c r="AS72" s="14"/>
      <c r="AT72" s="14">
        <f>AU115</f>
        <v>7.8181818181818175</v>
      </c>
      <c r="AU72" s="14"/>
    </row>
    <row r="73" spans="1:52" x14ac:dyDescent="0.25">
      <c r="A73" s="25" t="s">
        <v>75</v>
      </c>
      <c r="C73" s="13" t="s">
        <v>77</v>
      </c>
      <c r="D73" s="14">
        <f ca="1">F78+D72</f>
        <v>334.40909090909093</v>
      </c>
      <c r="E73" s="15"/>
      <c r="F73" s="14">
        <f ca="1">H78+F72</f>
        <v>286.88636363636363</v>
      </c>
      <c r="G73" s="15"/>
      <c r="H73" s="14">
        <f ca="1">J78+H72</f>
        <v>279.06818181818181</v>
      </c>
      <c r="I73" s="15"/>
      <c r="J73" s="14">
        <f ca="1">L78+J72</f>
        <v>270.36363636363637</v>
      </c>
      <c r="K73" s="15"/>
      <c r="L73" s="14">
        <f ca="1">N78+L72</f>
        <v>255.63636363636363</v>
      </c>
      <c r="M73" s="15"/>
      <c r="N73" s="14">
        <f ca="1">P78+N72</f>
        <v>247.81818181818181</v>
      </c>
      <c r="O73" s="15"/>
      <c r="P73" s="14">
        <f ca="1">R78+P72</f>
        <v>220.8863636363636</v>
      </c>
      <c r="Q73" s="15"/>
      <c r="R73" s="14">
        <f ca="1">T78+R72</f>
        <v>213.06818181818178</v>
      </c>
      <c r="S73" s="15"/>
      <c r="T73" s="14">
        <f ca="1">V78+T72</f>
        <v>205.24999999999997</v>
      </c>
      <c r="U73" s="14"/>
      <c r="V73" s="14">
        <f ca="1">X78+V72</f>
        <v>197.45454545454544</v>
      </c>
      <c r="W73" s="14"/>
      <c r="X73" s="14">
        <f ca="1">Z78+X72</f>
        <v>189.63636363636363</v>
      </c>
      <c r="Y73" s="14"/>
      <c r="Z73" s="14">
        <f ca="1">AB78+Z72</f>
        <v>181.81818181818181</v>
      </c>
      <c r="AA73" s="14"/>
      <c r="AB73" s="14">
        <f ca="1">AD78+AB72</f>
        <v>130.63636363636363</v>
      </c>
      <c r="AC73" s="14"/>
      <c r="AD73" s="14">
        <f ca="1">AF78+AD72</f>
        <v>122.81818181818181</v>
      </c>
      <c r="AE73" s="14"/>
      <c r="AF73" s="14">
        <f ca="1">AH78+AF72</f>
        <v>74.44886363636364</v>
      </c>
      <c r="AG73" s="14"/>
      <c r="AH73" s="14">
        <f ca="1">AJ78+AH72</f>
        <v>66.267045454545453</v>
      </c>
      <c r="AI73" s="14"/>
      <c r="AJ73" s="14">
        <f ca="1">AL78+AJ72</f>
        <v>58.44886363636364</v>
      </c>
      <c r="AK73" s="14"/>
      <c r="AL73" s="14">
        <f ca="1">AN78+AL72</f>
        <v>50.63068181818182</v>
      </c>
      <c r="AM73" s="14"/>
      <c r="AN73" s="14">
        <f ca="1">AP78+AN72</f>
        <v>42.8125</v>
      </c>
      <c r="AO73" s="14"/>
      <c r="AP73" s="14">
        <f ca="1">AR78+AP72</f>
        <v>25.727272727272723</v>
      </c>
      <c r="AQ73" s="14"/>
      <c r="AR73" s="14">
        <f ca="1">AT78+AR72</f>
        <v>17.909090909090907</v>
      </c>
      <c r="AS73" s="14"/>
      <c r="AT73" s="14">
        <f>AT72</f>
        <v>7.8181818181818175</v>
      </c>
      <c r="AU73" s="14"/>
    </row>
    <row r="74" spans="1:52" x14ac:dyDescent="0.25">
      <c r="A74" s="25" t="s">
        <v>75</v>
      </c>
      <c r="C74" s="13" t="s">
        <v>78</v>
      </c>
      <c r="D74" s="14">
        <f ca="1">INT((D73-D$7)/$D$97)+1</f>
        <v>4</v>
      </c>
      <c r="E74" s="15"/>
      <c r="F74" s="14">
        <f ca="1">INT((F73-F$7)/$D$97)+1</f>
        <v>3</v>
      </c>
      <c r="G74" s="15"/>
      <c r="H74" s="14">
        <f ca="1">INT((H73-H$7)/$D$97)+1</f>
        <v>3</v>
      </c>
      <c r="I74" s="15"/>
      <c r="J74" s="14">
        <f ca="1">INT((J73-J$7)/$D$97)+1</f>
        <v>3</v>
      </c>
      <c r="K74" s="15"/>
      <c r="L74" s="14">
        <f ca="1">INT((L73-L$7)/$D$97)+1</f>
        <v>3</v>
      </c>
      <c r="M74" s="15"/>
      <c r="N74" s="14">
        <f ca="1">INT((N73-N$7)/$D$97)+1</f>
        <v>3</v>
      </c>
      <c r="O74" s="15"/>
      <c r="P74" s="14">
        <f ca="1">INT((P73-P$7)/$D$97)+1</f>
        <v>2</v>
      </c>
      <c r="Q74" s="15"/>
      <c r="R74" s="14">
        <f ca="1">INT((R73-R$7)/$D$97)+1</f>
        <v>2</v>
      </c>
      <c r="S74" s="15"/>
      <c r="T74" s="14">
        <f ca="1">INT((T73-T$7)/$D$97)+1</f>
        <v>3</v>
      </c>
      <c r="U74" s="14"/>
      <c r="V74" s="14">
        <f ca="1">INT((V73-V$7)/$D$97)+1</f>
        <v>3</v>
      </c>
      <c r="W74" s="14"/>
      <c r="X74" s="14">
        <f ca="1">INT((X73-X$7)/$D$97)+1</f>
        <v>2</v>
      </c>
      <c r="Y74" s="14"/>
      <c r="Z74" s="14">
        <f ca="1">INT((Z73-Z$7)/$D$97)+1</f>
        <v>2</v>
      </c>
      <c r="AA74" s="14"/>
      <c r="AB74" s="14">
        <f ca="1">INT((AB73-AB$7)/$D$97)+1</f>
        <v>1</v>
      </c>
      <c r="AC74" s="14"/>
      <c r="AD74" s="14">
        <f ca="1">INT((AD73-AD$7)/$D$97)+1</f>
        <v>2</v>
      </c>
      <c r="AE74" s="14"/>
      <c r="AF74" s="14">
        <f ca="1">INT((AF73-AF$7)/$D$97)+1</f>
        <v>1</v>
      </c>
      <c r="AG74" s="14"/>
      <c r="AH74" s="14">
        <f ca="1">INT((AH73-AH$7)/$D$97)+1</f>
        <v>1</v>
      </c>
      <c r="AI74" s="14"/>
      <c r="AJ74" s="14">
        <f ca="1">INT((AJ73-AJ$7)/$D$97)+1</f>
        <v>1</v>
      </c>
      <c r="AK74" s="14"/>
      <c r="AL74" s="14">
        <f ca="1">INT((AL73-AL$7)/$D$97)+1</f>
        <v>1</v>
      </c>
      <c r="AM74" s="14"/>
      <c r="AN74" s="14">
        <f ca="1">INT((AN73-AN$7)/$D$97)+1</f>
        <v>1</v>
      </c>
      <c r="AO74" s="14"/>
      <c r="AP74" s="14">
        <f ca="1">INT((AP73-AP$7)/$D$97)+1</f>
        <v>0</v>
      </c>
      <c r="AQ74" s="14"/>
      <c r="AR74" s="14">
        <f ca="1">INT((AR73-AR$7)/$D$97)+1</f>
        <v>0</v>
      </c>
      <c r="AS74" s="14"/>
      <c r="AT74" s="14">
        <f>INT((AT73-AT$7)/$D$97)+1</f>
        <v>1</v>
      </c>
      <c r="AU74" s="14"/>
    </row>
    <row r="75" spans="1:52" x14ac:dyDescent="0.25">
      <c r="A75" s="25" t="s">
        <v>75</v>
      </c>
      <c r="C75" s="13" t="s">
        <v>79</v>
      </c>
      <c r="D75" s="14">
        <f ca="1">IF((D73-((D74-1)*$D$97+D$7+D$112+D$113))&gt;0,D74+1,D74)</f>
        <v>5</v>
      </c>
      <c r="E75" s="15"/>
      <c r="F75" s="14">
        <f ca="1">IF((F73-((F74-1)*$D$97+F$7+F$112+F$113))&gt;0,F74+1,F74)</f>
        <v>4</v>
      </c>
      <c r="G75" s="15"/>
      <c r="H75" s="14">
        <f ca="1">IF((H73-((H74-1)*$D$97+H$7+H$112+H$113))&gt;0,H74+1,H74)</f>
        <v>3</v>
      </c>
      <c r="I75" s="15"/>
      <c r="J75" s="14">
        <f ca="1">IF((J73-((J74-1)*$D$97+J$7+J$112+J$113))&gt;0,J74+1,J74)</f>
        <v>3</v>
      </c>
      <c r="K75" s="15"/>
      <c r="L75" s="14">
        <f ca="1">IF((L73-((L74-1)*$D$97+L$7+L$112+L$113))&gt;0,L74+1,L74)</f>
        <v>3</v>
      </c>
      <c r="M75" s="15"/>
      <c r="N75" s="14">
        <f ca="1">IF((N73-((N74-1)*$D$97+N$7+N$112+N$113))&gt;0,N74+1,N74)</f>
        <v>3</v>
      </c>
      <c r="O75" s="15"/>
      <c r="P75" s="14">
        <f ca="1">IF((P73-((P74-1)*$D$97+P$7+P$112+P$113))&gt;0,P74+1,P74)</f>
        <v>3</v>
      </c>
      <c r="Q75" s="15"/>
      <c r="R75" s="14">
        <f ca="1">IF((R73-((R74-1)*$D$97+R$7+R$112+R$113))&gt;0,R74+1,R74)</f>
        <v>2</v>
      </c>
      <c r="S75" s="15"/>
      <c r="T75" s="14">
        <f ca="1">IF((T73-((T74-1)*$D$97+T$7+T$112+T$113))&gt;0,T74+1,T74)</f>
        <v>3</v>
      </c>
      <c r="U75" s="14"/>
      <c r="V75" s="14">
        <f ca="1">IF((V73-((V74-1)*$D$97+V$7+V$112+V$113))&gt;0,V74+1,V74)</f>
        <v>3</v>
      </c>
      <c r="W75" s="14"/>
      <c r="X75" s="14">
        <f ca="1">IF((X73-((X74-1)*$D$97+X$7+X$112+X$113))&gt;0,X74+1,X74)</f>
        <v>2</v>
      </c>
      <c r="Y75" s="14"/>
      <c r="Z75" s="14">
        <f ca="1">IF((Z73-((Z74-1)*$D$97+Z$7+Z$112+Z$113))&gt;0,Z74+1,Z74)</f>
        <v>2</v>
      </c>
      <c r="AA75" s="14"/>
      <c r="AB75" s="14">
        <f ca="1">IF((AB73-((AB74-1)*$D$97+AB$7+AB$112+AB$113))&gt;0,AB74+1,AB74)</f>
        <v>2</v>
      </c>
      <c r="AC75" s="14"/>
      <c r="AD75" s="14">
        <f ca="1">IF((AD73-((AD74-1)*$D$97+AD$7+AD$112+AD$113))&gt;0,AD74+1,AD74)</f>
        <v>2</v>
      </c>
      <c r="AE75" s="14"/>
      <c r="AF75" s="14">
        <f ca="1">IF((AF73-((AF74-1)*$D$97+AF$7+AF$112+AF$113))&gt;0,AF74+1,AF74)</f>
        <v>2</v>
      </c>
      <c r="AG75" s="14"/>
      <c r="AH75" s="14">
        <f ca="1">IF((AH73-((AH74-1)*$D$97+AH$7+AH$112+AH$113))&gt;0,AH74+1,AH74)</f>
        <v>1</v>
      </c>
      <c r="AI75" s="14"/>
      <c r="AJ75" s="14">
        <f ca="1">IF((AJ73-((AJ74-1)*$D$97+AJ$7+AJ$112+AJ$113))&gt;0,AJ74+1,AJ74)</f>
        <v>1</v>
      </c>
      <c r="AK75" s="14"/>
      <c r="AL75" s="14">
        <f ca="1">IF((AL73-((AL74-1)*$D$97+AL$7+AL$112+AL$113))&gt;0,AL74+1,AL74)</f>
        <v>1</v>
      </c>
      <c r="AM75" s="14"/>
      <c r="AN75" s="14">
        <f ca="1">IF((AN73-((AN74-1)*$D$97+AN$7+AN$112+AN$113))&gt;0,AN74+1,AN74)</f>
        <v>1</v>
      </c>
      <c r="AO75" s="14"/>
      <c r="AP75" s="14">
        <f ca="1">IF((AP73-((AP74-1)*$D$97+AP$7+AP$112+AP$113))&gt;0,AP74+1,AP74)</f>
        <v>1</v>
      </c>
      <c r="AQ75" s="14"/>
      <c r="AR75" s="14">
        <f ca="1">IF((AR73-((AR74-1)*$D$97+AR$7+AR$112+AR$113))&gt;0,AR74+1,AR74)</f>
        <v>0</v>
      </c>
      <c r="AS75" s="14"/>
      <c r="AT75" s="14">
        <f ca="1">IF((AT73-((AT74-1)*$D$97+AT$7+AT$112+AT$113))&gt;0,AT74+1,AT74)</f>
        <v>1</v>
      </c>
      <c r="AU75" s="14"/>
    </row>
    <row r="76" spans="1:52" x14ac:dyDescent="0.25">
      <c r="A76" s="25" t="s">
        <v>75</v>
      </c>
      <c r="C76" s="13" t="s">
        <v>80</v>
      </c>
      <c r="D76" s="14">
        <f ca="1">(D75-1)*$D$97+D$7+D$112</f>
        <v>360</v>
      </c>
      <c r="E76" s="15"/>
      <c r="F76" s="14">
        <f ca="1">(F75-1)*$D$97+F$7+F$112</f>
        <v>320</v>
      </c>
      <c r="G76" s="15"/>
      <c r="H76" s="14">
        <f ca="1">(H75-1)*$D$97+H$7+H$112</f>
        <v>240</v>
      </c>
      <c r="I76" s="15"/>
      <c r="J76" s="14">
        <f ca="1">(J75-1)*$D$97+J$7+J$112</f>
        <v>230</v>
      </c>
      <c r="K76" s="15"/>
      <c r="L76" s="14">
        <f ca="1">(L75-1)*$D$97+L$7+L$112</f>
        <v>226</v>
      </c>
      <c r="M76" s="15"/>
      <c r="N76" s="14">
        <f ca="1">(N75-1)*$D$97+N$7+N$112</f>
        <v>236</v>
      </c>
      <c r="O76" s="15"/>
      <c r="P76" s="14">
        <f ca="1">(P75-1)*$D$97+P$7+P$112</f>
        <v>235</v>
      </c>
      <c r="Q76" s="15"/>
      <c r="R76" s="14">
        <f ca="1">(R75-1)*$D$97+R$7+R$112</f>
        <v>169</v>
      </c>
      <c r="S76" s="15"/>
      <c r="T76" s="14">
        <f ca="1">(T75-1)*$D$97+T$7+T$112</f>
        <v>180</v>
      </c>
      <c r="U76" s="14"/>
      <c r="V76" s="14">
        <f ca="1">(V75-1)*$D$97+V$7+V$112</f>
        <v>190</v>
      </c>
      <c r="W76" s="14"/>
      <c r="X76" s="14">
        <f ca="1">(X75-1)*$D$97+X$7+X$112</f>
        <v>155</v>
      </c>
      <c r="Y76" s="14"/>
      <c r="Z76" s="14">
        <f ca="1">(Z75-1)*$D$97+Z$7+Z$112</f>
        <v>167</v>
      </c>
      <c r="AA76" s="14"/>
      <c r="AB76" s="14">
        <f ca="1">(AB75-1)*$D$97+AB$7+AB$112</f>
        <v>169</v>
      </c>
      <c r="AC76" s="14"/>
      <c r="AD76" s="14">
        <f ca="1">(AD75-1)*$D$97+AD$7+AD$112</f>
        <v>99</v>
      </c>
      <c r="AE76" s="14"/>
      <c r="AF76" s="14">
        <f ca="1">(AF75-1)*$D$97+AF$7+AF$112</f>
        <v>110</v>
      </c>
      <c r="AG76" s="14"/>
      <c r="AH76" s="14">
        <f ca="1">(AH75-1)*$D$97+AH$7+AH$112</f>
        <v>31</v>
      </c>
      <c r="AI76" s="14"/>
      <c r="AJ76" s="14">
        <f ca="1">(AJ75-1)*$D$97+AJ$7+AJ$112</f>
        <v>36</v>
      </c>
      <c r="AK76" s="14"/>
      <c r="AL76" s="14">
        <f ca="1">(AL75-1)*$D$97+AL$7+AL$112</f>
        <v>22</v>
      </c>
      <c r="AM76" s="14"/>
      <c r="AN76" s="14">
        <f ca="1">(AN75-1)*$D$97+AN$7+AN$112</f>
        <v>30</v>
      </c>
      <c r="AO76" s="14"/>
      <c r="AP76" s="14">
        <f ca="1">(AP75-1)*$D$97+AP$7+AP$112</f>
        <v>30</v>
      </c>
      <c r="AQ76" s="14"/>
      <c r="AR76" s="14">
        <f ca="1">(AR75-1)*$D$97+AR$7+AR$112</f>
        <v>-10</v>
      </c>
      <c r="AS76" s="14"/>
      <c r="AT76" s="14">
        <f ca="1">(AT75-1)*$D$97+AT$7+AT$112</f>
        <v>5</v>
      </c>
      <c r="AU76" s="14"/>
    </row>
    <row r="77" spans="1:52" x14ac:dyDescent="0.25">
      <c r="A77" s="25" t="s">
        <v>75</v>
      </c>
      <c r="C77" s="13" t="s">
        <v>81</v>
      </c>
      <c r="D77" s="14">
        <f ca="1">D76+D$113</f>
        <v>397</v>
      </c>
      <c r="E77" s="15"/>
      <c r="F77" s="14">
        <f ca="1">F76+F$113</f>
        <v>366.5</v>
      </c>
      <c r="G77" s="15"/>
      <c r="H77" s="14">
        <f ca="1">H76+H$113</f>
        <v>288.5</v>
      </c>
      <c r="I77" s="15"/>
      <c r="J77" s="14">
        <f ca="1">J76+J$113</f>
        <v>280.5</v>
      </c>
      <c r="K77" s="15"/>
      <c r="L77" s="14">
        <f ca="1">L76+L$113</f>
        <v>271.5</v>
      </c>
      <c r="M77" s="15"/>
      <c r="N77" s="14">
        <f ca="1">N76+N$113</f>
        <v>282</v>
      </c>
      <c r="O77" s="15"/>
      <c r="P77" s="14">
        <f ca="1">P76+P$113</f>
        <v>281.5</v>
      </c>
      <c r="Q77" s="15"/>
      <c r="R77" s="14">
        <f ca="1">R76+R$113</f>
        <v>215.5</v>
      </c>
      <c r="S77" s="15"/>
      <c r="T77" s="14">
        <f ca="1">T76+T$113</f>
        <v>226.5</v>
      </c>
      <c r="U77" s="14"/>
      <c r="V77" s="14">
        <f ca="1">V76+V$113</f>
        <v>234.5</v>
      </c>
      <c r="W77" s="14"/>
      <c r="X77" s="14">
        <f ca="1">X76+X$113</f>
        <v>199.5</v>
      </c>
      <c r="Y77" s="14"/>
      <c r="Z77" s="14">
        <f ca="1">Z76+Z$113</f>
        <v>214.5</v>
      </c>
      <c r="AA77" s="14"/>
      <c r="AB77" s="14">
        <f ca="1">AB76+AB$113</f>
        <v>216.5</v>
      </c>
      <c r="AC77" s="14"/>
      <c r="AD77" s="14">
        <f ca="1">AD76+AD$113</f>
        <v>145.5</v>
      </c>
      <c r="AE77" s="14"/>
      <c r="AF77" s="14">
        <f ca="1">AF76+AF$113</f>
        <v>156.5</v>
      </c>
      <c r="AG77" s="14"/>
      <c r="AH77" s="14">
        <f ca="1">AH76+AH$113</f>
        <v>75</v>
      </c>
      <c r="AI77" s="14"/>
      <c r="AJ77" s="14">
        <f ca="1">AJ76+AJ$113</f>
        <v>82.5</v>
      </c>
      <c r="AK77" s="14"/>
      <c r="AL77" s="14">
        <f ca="1">AL76+AL$113</f>
        <v>68.5</v>
      </c>
      <c r="AM77" s="14"/>
      <c r="AN77" s="14">
        <f ca="1">AN76+AN$113</f>
        <v>75.5</v>
      </c>
      <c r="AO77" s="14"/>
      <c r="AP77" s="14">
        <f ca="1">AP76+AP$113</f>
        <v>76.5</v>
      </c>
      <c r="AQ77" s="14"/>
      <c r="AR77" s="14">
        <f ca="1">AR76+AR$113</f>
        <v>37.5</v>
      </c>
      <c r="AS77" s="14"/>
      <c r="AT77" s="14">
        <f ca="1">AT76+AT$113</f>
        <v>54.5</v>
      </c>
      <c r="AU77" s="14"/>
      <c r="AV77" s="10"/>
      <c r="AZ77" s="10"/>
    </row>
    <row r="78" spans="1:52" x14ac:dyDescent="0.25">
      <c r="A78" s="25" t="s">
        <v>75</v>
      </c>
      <c r="C78" s="13" t="s">
        <v>82</v>
      </c>
      <c r="D78" s="15">
        <f ca="1">MAX(D73,D76+5)</f>
        <v>365</v>
      </c>
      <c r="E78" s="15"/>
      <c r="F78" s="15">
        <f ca="1">MAX(F73,F76+5)</f>
        <v>325</v>
      </c>
      <c r="G78" s="15"/>
      <c r="H78" s="15">
        <f ca="1">MAX(H73,H76+5)</f>
        <v>279.06818181818181</v>
      </c>
      <c r="I78" s="15"/>
      <c r="J78" s="15">
        <f ca="1">MAX(J73,J76+5)</f>
        <v>270.36363636363637</v>
      </c>
      <c r="K78" s="15"/>
      <c r="L78" s="15">
        <f ca="1">MAX(L73,L76+5)</f>
        <v>255.63636363636363</v>
      </c>
      <c r="M78" s="15"/>
      <c r="N78" s="15">
        <f ca="1">MAX(N73,N76+5)</f>
        <v>247.81818181818181</v>
      </c>
      <c r="O78" s="15"/>
      <c r="P78" s="15">
        <f ca="1">MAX(P73,P76+5)</f>
        <v>240</v>
      </c>
      <c r="Q78" s="15"/>
      <c r="R78" s="15">
        <f ca="1">MAX(R73,R76+5)</f>
        <v>213.06818181818178</v>
      </c>
      <c r="S78" s="15"/>
      <c r="T78" s="15">
        <f ca="1">MAX(T73,T76+5)</f>
        <v>205.24999999999997</v>
      </c>
      <c r="U78" s="15"/>
      <c r="V78" s="15">
        <f ca="1">MAX(V73,V76+5)</f>
        <v>197.45454545454544</v>
      </c>
      <c r="W78" s="15"/>
      <c r="X78" s="15">
        <f ca="1">MAX(X73,X76+5)</f>
        <v>189.63636363636363</v>
      </c>
      <c r="Y78" s="15"/>
      <c r="Z78" s="15">
        <f ca="1">MAX(Z73,Z76+5)</f>
        <v>181.81818181818181</v>
      </c>
      <c r="AA78" s="15"/>
      <c r="AB78" s="15">
        <f ca="1">MAX(AB73,AB76+5)</f>
        <v>174</v>
      </c>
      <c r="AC78" s="15"/>
      <c r="AD78" s="15">
        <f ca="1">MAX(AD73,AD76+5)</f>
        <v>122.81818181818181</v>
      </c>
      <c r="AE78" s="15"/>
      <c r="AF78" s="15">
        <f ca="1">MAX(AF73,AF76+5)</f>
        <v>115</v>
      </c>
      <c r="AG78" s="15"/>
      <c r="AH78" s="15">
        <f ca="1">MAX(AH73,AH76+5)</f>
        <v>66.267045454545453</v>
      </c>
      <c r="AI78" s="15"/>
      <c r="AJ78" s="15">
        <f ca="1">MAX(AJ73,AJ76+5)</f>
        <v>58.44886363636364</v>
      </c>
      <c r="AK78" s="15"/>
      <c r="AL78" s="15">
        <f ca="1">MAX(AL73,AL76+5)</f>
        <v>50.63068181818182</v>
      </c>
      <c r="AM78" s="15"/>
      <c r="AN78" s="15">
        <f ca="1">MAX(AN73,AN76+5)</f>
        <v>42.8125</v>
      </c>
      <c r="AO78" s="15"/>
      <c r="AP78" s="15">
        <f ca="1">MAX(AP73,AP76+5)</f>
        <v>35</v>
      </c>
      <c r="AQ78" s="15"/>
      <c r="AR78" s="15">
        <f ca="1">MAX(AR73,AR76+5)</f>
        <v>17.909090909090907</v>
      </c>
      <c r="AS78" s="15"/>
      <c r="AT78" s="15">
        <f ca="1">MAX(AT73,AT76+5)</f>
        <v>10</v>
      </c>
      <c r="AU78" s="15"/>
    </row>
    <row r="79" spans="1:52" x14ac:dyDescent="0.25">
      <c r="A79" s="25" t="s">
        <v>75</v>
      </c>
      <c r="C79" s="13" t="s">
        <v>83</v>
      </c>
      <c r="D79" s="15">
        <f>D63</f>
        <v>0</v>
      </c>
      <c r="E79" s="15"/>
      <c r="F79" s="15">
        <f>F63</f>
        <v>467</v>
      </c>
      <c r="G79" s="15"/>
      <c r="H79" s="15">
        <f>H63</f>
        <v>811</v>
      </c>
      <c r="I79" s="15"/>
      <c r="J79" s="15">
        <f>J63</f>
        <v>1155</v>
      </c>
      <c r="K79" s="15"/>
      <c r="L79" s="15">
        <f>L63</f>
        <v>1803</v>
      </c>
      <c r="M79" s="15"/>
      <c r="N79" s="15">
        <f>N63</f>
        <v>2186</v>
      </c>
      <c r="O79" s="15"/>
      <c r="P79" s="15">
        <f>P63</f>
        <v>2530</v>
      </c>
      <c r="Q79" s="15"/>
      <c r="R79" s="15">
        <f>R63</f>
        <v>2874</v>
      </c>
      <c r="S79" s="15"/>
      <c r="T79" s="15">
        <f>T63</f>
        <v>3218</v>
      </c>
      <c r="U79" s="15"/>
      <c r="V79" s="15">
        <f>V63</f>
        <v>3562</v>
      </c>
      <c r="W79" s="15"/>
      <c r="X79" s="15">
        <f>X63</f>
        <v>3906</v>
      </c>
      <c r="Y79" s="15"/>
      <c r="Z79" s="15">
        <f>Z63</f>
        <v>4250</v>
      </c>
      <c r="AA79" s="15"/>
      <c r="AB79" s="15">
        <f>AB63</f>
        <v>4594</v>
      </c>
      <c r="AC79" s="15"/>
      <c r="AD79" s="15">
        <f>AD63</f>
        <v>4938</v>
      </c>
      <c r="AE79" s="15"/>
      <c r="AF79" s="15">
        <f>AF63</f>
        <v>5282</v>
      </c>
      <c r="AG79" s="15"/>
      <c r="AH79" s="15">
        <f>AH63</f>
        <v>5626</v>
      </c>
      <c r="AI79" s="15"/>
      <c r="AJ79" s="15">
        <f>AJ63</f>
        <v>5986</v>
      </c>
      <c r="AK79" s="15"/>
      <c r="AL79" s="15">
        <f>AL63</f>
        <v>6330</v>
      </c>
      <c r="AM79" s="15"/>
      <c r="AN79" s="15">
        <f>AN63</f>
        <v>6674</v>
      </c>
      <c r="AO79" s="15"/>
      <c r="AP79" s="15">
        <f>AP63</f>
        <v>7017.8</v>
      </c>
      <c r="AQ79" s="15"/>
      <c r="AR79" s="15">
        <f>AR63</f>
        <v>7361.8</v>
      </c>
      <c r="AS79" s="15"/>
      <c r="AT79" s="15">
        <f>AT63</f>
        <v>7705.8</v>
      </c>
      <c r="AU79" s="15"/>
    </row>
    <row r="80" spans="1:52" x14ac:dyDescent="0.25">
      <c r="A80" s="25" t="s">
        <v>75</v>
      </c>
    </row>
    <row r="81" spans="1:47" x14ac:dyDescent="0.25">
      <c r="A81" s="25" t="s">
        <v>75</v>
      </c>
    </row>
    <row r="82" spans="1:47" ht="18.75" x14ac:dyDescent="0.3">
      <c r="C82" s="73" t="s">
        <v>99</v>
      </c>
      <c r="D82" s="74"/>
      <c r="E82" s="79"/>
    </row>
    <row r="83" spans="1:47" x14ac:dyDescent="0.25">
      <c r="C83" s="2" t="s">
        <v>87</v>
      </c>
      <c r="D83" s="43">
        <v>2</v>
      </c>
      <c r="E83" s="43">
        <v>15</v>
      </c>
    </row>
    <row r="84" spans="1:47" x14ac:dyDescent="0.25">
      <c r="C84" s="2" t="s">
        <v>88</v>
      </c>
      <c r="D84" s="44">
        <v>-10</v>
      </c>
      <c r="E84" s="44">
        <v>2</v>
      </c>
      <c r="F84" s="44" t="s">
        <v>100</v>
      </c>
    </row>
    <row r="85" spans="1:47" x14ac:dyDescent="0.25">
      <c r="C85" s="2" t="s">
        <v>90</v>
      </c>
      <c r="D85" s="7" t="s">
        <v>101</v>
      </c>
    </row>
    <row r="87" spans="1:47" s="29" customFormat="1" ht="16.5" customHeight="1" x14ac:dyDescent="0.25">
      <c r="A87" s="28"/>
    </row>
    <row r="88" spans="1:47" ht="15.75" thickBot="1" x14ac:dyDescent="0.3"/>
    <row r="89" spans="1:47" ht="19.5" thickBot="1" x14ac:dyDescent="0.35">
      <c r="C89" s="80" t="s">
        <v>102</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row>
    <row r="90" spans="1:47" ht="15.75" thickBot="1" x14ac:dyDescent="0.3"/>
    <row r="91" spans="1:47" ht="21.75" thickBot="1" x14ac:dyDescent="0.4">
      <c r="C91" s="36" t="s">
        <v>103</v>
      </c>
      <c r="D91" s="37">
        <v>1</v>
      </c>
    </row>
    <row r="93" spans="1:47" ht="18.75" x14ac:dyDescent="0.3">
      <c r="C93" s="77" t="s">
        <v>104</v>
      </c>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row>
    <row r="94" spans="1:47" x14ac:dyDescent="0.25">
      <c r="C94" s="22"/>
      <c r="D94" s="17" t="str">
        <f>D$6</f>
        <v>Market</v>
      </c>
      <c r="E94" s="18"/>
      <c r="F94" s="17" t="str">
        <f t="shared" ref="F94" si="291">F$6</f>
        <v>Fell</v>
      </c>
      <c r="G94" s="18"/>
      <c r="H94" s="17" t="str">
        <f t="shared" ref="H94" si="292">H$6</f>
        <v>Hayes</v>
      </c>
      <c r="I94" s="18"/>
      <c r="J94" s="17" t="str">
        <f t="shared" ref="J94" si="293">J$6</f>
        <v>Grove</v>
      </c>
      <c r="K94" s="18"/>
      <c r="L94" s="17" t="str">
        <f t="shared" ref="L94" si="294">L$6</f>
        <v>McAllister</v>
      </c>
      <c r="M94" s="18"/>
      <c r="N94" s="17" t="str">
        <f t="shared" ref="N94" si="295">N$6</f>
        <v>Golden Gate</v>
      </c>
      <c r="O94" s="18"/>
      <c r="P94" s="17" t="str">
        <f t="shared" ref="P94" si="296">P$6</f>
        <v>Turk</v>
      </c>
      <c r="Q94" s="18"/>
      <c r="R94" s="17" t="str">
        <f t="shared" ref="R94" si="297">R$6</f>
        <v>Eddy</v>
      </c>
      <c r="S94" s="18"/>
      <c r="T94" s="17" t="str">
        <f t="shared" ref="T94" si="298">T$6</f>
        <v>Ellis</v>
      </c>
      <c r="U94" s="18"/>
      <c r="V94" s="17" t="str">
        <f t="shared" ref="V94" si="299">V$6</f>
        <v>O'Farrell</v>
      </c>
      <c r="W94" s="18"/>
      <c r="X94" s="17" t="str">
        <f t="shared" ref="X94" si="300">X$6</f>
        <v>Geary</v>
      </c>
      <c r="Y94" s="18"/>
      <c r="Z94" s="17" t="str">
        <f t="shared" ref="Z94" si="301">Z$6</f>
        <v>Post</v>
      </c>
      <c r="AA94" s="18"/>
      <c r="AB94" s="17" t="str">
        <f t="shared" ref="AB94" si="302">AB$6</f>
        <v>Sutter</v>
      </c>
      <c r="AC94" s="18"/>
      <c r="AD94" s="17" t="str">
        <f t="shared" ref="AD94" si="303">AD$6</f>
        <v>Bush</v>
      </c>
      <c r="AE94" s="18"/>
      <c r="AF94" s="17" t="str">
        <f t="shared" ref="AF94" si="304">AF$6</f>
        <v>Pine</v>
      </c>
      <c r="AG94" s="18"/>
      <c r="AH94" s="17" t="str">
        <f t="shared" ref="AH94" si="305">AH$6</f>
        <v>California</v>
      </c>
      <c r="AI94" s="18"/>
      <c r="AJ94" s="17" t="str">
        <f t="shared" ref="AJ94" si="306">AJ$6</f>
        <v>Sacramento</v>
      </c>
      <c r="AK94" s="18"/>
      <c r="AL94" s="17" t="str">
        <f t="shared" ref="AL94" si="307">AL$6</f>
        <v>Clay</v>
      </c>
      <c r="AM94" s="18"/>
      <c r="AN94" s="17" t="str">
        <f t="shared" ref="AN94" si="308">AN$6</f>
        <v>Washington</v>
      </c>
      <c r="AO94" s="18"/>
      <c r="AP94" s="17" t="str">
        <f t="shared" ref="AP94" si="309">AP$6</f>
        <v>Jackson</v>
      </c>
      <c r="AQ94" s="18"/>
      <c r="AR94" s="17" t="str">
        <f t="shared" ref="AR94" si="310">AR$6</f>
        <v>Pacific</v>
      </c>
      <c r="AS94" s="18"/>
      <c r="AT94" s="17" t="str">
        <f t="shared" ref="AT94" si="311">AT$6</f>
        <v>Broadway</v>
      </c>
      <c r="AU94" s="18"/>
    </row>
    <row r="95" spans="1:47" x14ac:dyDescent="0.25">
      <c r="C95" s="2" t="s">
        <v>105</v>
      </c>
      <c r="D95" s="5">
        <f ca="1">OFFSET(Inputs!E14,$D$91-1,0,1,1)</f>
        <v>13</v>
      </c>
      <c r="E95" s="45"/>
      <c r="F95" s="5">
        <f ca="1">OFFSET(Inputs!G14,$D$91-1,0,1,1)</f>
        <v>50</v>
      </c>
      <c r="G95" s="45"/>
      <c r="H95" s="5">
        <f ca="1">OFFSET(Inputs!I14,$D$91-1,0,1,1)</f>
        <v>50</v>
      </c>
      <c r="I95" s="45"/>
      <c r="J95" s="5">
        <f ca="1">OFFSET(Inputs!K14,$D$91-1,0,1,1)</f>
        <v>50</v>
      </c>
      <c r="K95" s="45"/>
      <c r="L95" s="5">
        <f ca="1">OFFSET(Inputs!M14,$D$91-1,0,1,1)</f>
        <v>45</v>
      </c>
      <c r="M95" s="45"/>
      <c r="N95" s="5">
        <f ca="1">OFFSET(Inputs!O14,$D$91-1,0,1,1)</f>
        <v>63</v>
      </c>
      <c r="O95" s="45"/>
      <c r="P95" s="5">
        <f ca="1">OFFSET(Inputs!Q14,$D$91-1,0,1,1)</f>
        <v>67</v>
      </c>
      <c r="Q95" s="45"/>
      <c r="R95" s="5">
        <f ca="1">OFFSET(Inputs!S14,$D$91-1,0,1,1)</f>
        <v>0</v>
      </c>
      <c r="S95" s="45"/>
      <c r="T95" s="5">
        <f ca="1">OFFSET(Inputs!U14,$D$91-1,0,1,1)</f>
        <v>13</v>
      </c>
      <c r="U95" s="45"/>
      <c r="V95" s="5">
        <f ca="1">OFFSET(Inputs!W14,$D$91-1,0,1,1)</f>
        <v>7</v>
      </c>
      <c r="W95" s="45"/>
      <c r="X95" s="5">
        <f ca="1">OFFSET(Inputs!Y14,$D$91-1,0,1,1)</f>
        <v>14</v>
      </c>
      <c r="Y95" s="45"/>
      <c r="Z95" s="5">
        <f ca="1">OFFSET(Inputs!AA14,$D$91-1,0,1,1)</f>
        <v>23</v>
      </c>
      <c r="AA95" s="45"/>
      <c r="AB95" s="5">
        <f ca="1">OFFSET(Inputs!AC14,$D$91-1,0,1,1)</f>
        <v>33</v>
      </c>
      <c r="AC95" s="45"/>
      <c r="AD95" s="5">
        <f ca="1">OFFSET(Inputs!AE14,$D$91-1,0,1,1)</f>
        <v>73</v>
      </c>
      <c r="AE95" s="45"/>
      <c r="AF95" s="5">
        <f ca="1">OFFSET(Inputs!AG14,$D$91-1,0,1,1)</f>
        <v>52</v>
      </c>
      <c r="AG95" s="45"/>
      <c r="AH95" s="5">
        <f ca="1">OFFSET(Inputs!AI14,$D$91-1,0,1,1)</f>
        <v>58</v>
      </c>
      <c r="AI95" s="45"/>
      <c r="AJ95" s="5">
        <f ca="1">OFFSET(Inputs!AK14,$D$91-1,0,1,1)</f>
        <v>64</v>
      </c>
      <c r="AK95" s="45"/>
      <c r="AL95" s="5">
        <f ca="1">OFFSET(Inputs!AM14,$D$91-1,0,1,1)</f>
        <v>54</v>
      </c>
      <c r="AM95" s="45"/>
      <c r="AN95" s="5">
        <f ca="1">OFFSET(Inputs!AO14,$D$91-1,0,1,1)</f>
        <v>44</v>
      </c>
      <c r="AO95" s="45"/>
      <c r="AP95" s="5">
        <f ca="1">OFFSET(Inputs!AQ14,$D$91-1,0,1,1)</f>
        <v>40</v>
      </c>
      <c r="AQ95" s="45"/>
      <c r="AR95" s="5">
        <f ca="1">OFFSET(Inputs!AS14,$D$91-1,0,1,1)</f>
        <v>32</v>
      </c>
      <c r="AS95" s="45"/>
      <c r="AT95" s="5">
        <f ca="1">OFFSET(Inputs!AU14,$D$91-1,0,1,1)</f>
        <v>22</v>
      </c>
      <c r="AU95" s="45"/>
    </row>
    <row r="97" spans="3:47" ht="18.75" x14ac:dyDescent="0.3">
      <c r="C97" s="24" t="s">
        <v>2</v>
      </c>
      <c r="D97" s="5">
        <f>VLOOKUP($D$91,Inputs!$C$8:$F$10,2,FALSE)</f>
        <v>90</v>
      </c>
    </row>
    <row r="99" spans="3:47" ht="18.75" x14ac:dyDescent="0.3">
      <c r="C99" s="77" t="s">
        <v>106</v>
      </c>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row>
    <row r="100" spans="3:47" x14ac:dyDescent="0.25">
      <c r="C100" s="2"/>
      <c r="D100" s="17" t="str">
        <f>D$6</f>
        <v>Market</v>
      </c>
      <c r="E100" s="18"/>
      <c r="F100" s="17" t="str">
        <f t="shared" ref="F100" si="312">F$6</f>
        <v>Fell</v>
      </c>
      <c r="G100" s="18"/>
      <c r="H100" s="17" t="str">
        <f t="shared" ref="H100" si="313">H$6</f>
        <v>Hayes</v>
      </c>
      <c r="I100" s="18"/>
      <c r="J100" s="17" t="str">
        <f t="shared" ref="J100" si="314">J$6</f>
        <v>Grove</v>
      </c>
      <c r="K100" s="18"/>
      <c r="L100" s="17" t="str">
        <f t="shared" ref="L100" si="315">L$6</f>
        <v>McAllister</v>
      </c>
      <c r="M100" s="18"/>
      <c r="N100" s="17" t="str">
        <f t="shared" ref="N100" si="316">N$6</f>
        <v>Golden Gate</v>
      </c>
      <c r="O100" s="18"/>
      <c r="P100" s="17" t="str">
        <f t="shared" ref="P100" si="317">P$6</f>
        <v>Turk</v>
      </c>
      <c r="Q100" s="18"/>
      <c r="R100" s="17" t="str">
        <f t="shared" ref="R100" si="318">R$6</f>
        <v>Eddy</v>
      </c>
      <c r="S100" s="18"/>
      <c r="T100" s="17" t="str">
        <f t="shared" ref="T100" si="319">T$6</f>
        <v>Ellis</v>
      </c>
      <c r="U100" s="18"/>
      <c r="V100" s="17" t="str">
        <f t="shared" ref="V100" si="320">V$6</f>
        <v>O'Farrell</v>
      </c>
      <c r="W100" s="18"/>
      <c r="X100" s="17" t="str">
        <f t="shared" ref="X100" si="321">X$6</f>
        <v>Geary</v>
      </c>
      <c r="Y100" s="18"/>
      <c r="Z100" s="17" t="str">
        <f t="shared" ref="Z100" si="322">Z$6</f>
        <v>Post</v>
      </c>
      <c r="AA100" s="18"/>
      <c r="AB100" s="17" t="str">
        <f t="shared" ref="AB100" si="323">AB$6</f>
        <v>Sutter</v>
      </c>
      <c r="AC100" s="18"/>
      <c r="AD100" s="17" t="str">
        <f t="shared" ref="AD100" si="324">AD$6</f>
        <v>Bush</v>
      </c>
      <c r="AE100" s="18"/>
      <c r="AF100" s="17" t="str">
        <f t="shared" ref="AF100" si="325">AF$6</f>
        <v>Pine</v>
      </c>
      <c r="AG100" s="18"/>
      <c r="AH100" s="17" t="str">
        <f t="shared" ref="AH100" si="326">AH$6</f>
        <v>California</v>
      </c>
      <c r="AI100" s="18"/>
      <c r="AJ100" s="17" t="str">
        <f t="shared" ref="AJ100" si="327">AJ$6</f>
        <v>Sacramento</v>
      </c>
      <c r="AK100" s="18"/>
      <c r="AL100" s="17" t="str">
        <f t="shared" ref="AL100" si="328">AL$6</f>
        <v>Clay</v>
      </c>
      <c r="AM100" s="18"/>
      <c r="AN100" s="17" t="str">
        <f t="shared" ref="AN100" si="329">AN$6</f>
        <v>Washington</v>
      </c>
      <c r="AO100" s="18"/>
      <c r="AP100" s="17" t="str">
        <f t="shared" ref="AP100" si="330">AP$6</f>
        <v>Jackson</v>
      </c>
      <c r="AQ100" s="18"/>
      <c r="AR100" s="17" t="str">
        <f t="shared" ref="AR100" si="331">AR$6</f>
        <v>Pacific</v>
      </c>
      <c r="AS100" s="18"/>
      <c r="AT100" s="17" t="str">
        <f t="shared" ref="AT100" si="332">AT$6</f>
        <v>Broadway</v>
      </c>
      <c r="AU100" s="18"/>
    </row>
    <row r="101" spans="3:47" x14ac:dyDescent="0.25">
      <c r="C101" s="2" t="s">
        <v>107</v>
      </c>
      <c r="D101" s="1">
        <f ca="1">OFFSET(Inputs!E22,$D$91-1,0,1,1)</f>
        <v>0</v>
      </c>
      <c r="E101" s="45">
        <f ca="1">OFFSET(Inputs!F22,$D$91-1,0,1,1)</f>
        <v>0</v>
      </c>
      <c r="F101" s="1">
        <f ca="1">OFFSET(Inputs!G22,$D$91-1,0,1,1)</f>
        <v>0</v>
      </c>
      <c r="G101" s="45">
        <f ca="1">OFFSET(Inputs!H22,$D$91-1,0,1,1)</f>
        <v>0</v>
      </c>
      <c r="H101" s="1">
        <f ca="1">OFFSET(Inputs!I22,$D$91-1,0,1,1)</f>
        <v>0</v>
      </c>
      <c r="I101" s="45">
        <f ca="1">OFFSET(Inputs!J22,$D$91-1,0,1,1)</f>
        <v>0</v>
      </c>
      <c r="J101" s="1">
        <f ca="1">OFFSET(Inputs!K22,$D$91-1,0,1,1)</f>
        <v>0</v>
      </c>
      <c r="K101" s="45">
        <f ca="1">OFFSET(Inputs!L22,$D$91-1,0,1,1)</f>
        <v>0</v>
      </c>
      <c r="L101" s="1">
        <f ca="1">OFFSET(Inputs!M22,$D$91-1,0,1,1)</f>
        <v>0</v>
      </c>
      <c r="M101" s="45">
        <f ca="1">OFFSET(Inputs!N22,$D$91-1,0,1,1)</f>
        <v>0</v>
      </c>
      <c r="N101" s="1">
        <f ca="1">OFFSET(Inputs!O22,$D$91-1,0,1,1)</f>
        <v>0</v>
      </c>
      <c r="O101" s="45">
        <f ca="1">OFFSET(Inputs!P22,$D$91-1,0,1,1)</f>
        <v>0</v>
      </c>
      <c r="P101" s="1">
        <f ca="1">OFFSET(Inputs!Q22,$D$91-1,0,1,1)</f>
        <v>0</v>
      </c>
      <c r="Q101" s="45">
        <f ca="1">OFFSET(Inputs!R22,$D$91-1,0,1,1)</f>
        <v>0</v>
      </c>
      <c r="R101" s="1">
        <f ca="1">OFFSET(Inputs!S22,$D$91-1,0,1,1)</f>
        <v>0</v>
      </c>
      <c r="S101" s="45">
        <f ca="1">OFFSET(Inputs!T22,$D$91-1,0,1,1)</f>
        <v>0</v>
      </c>
      <c r="T101" s="1">
        <f ca="1">OFFSET(Inputs!U22,$D$91-1,0,1,1)</f>
        <v>0</v>
      </c>
      <c r="U101" s="45">
        <f ca="1">OFFSET(Inputs!V22,$D$91-1,0,1,1)</f>
        <v>0</v>
      </c>
      <c r="V101" s="1">
        <f ca="1">OFFSET(Inputs!W22,$D$91-1,0,1,1)</f>
        <v>0</v>
      </c>
      <c r="W101" s="45">
        <f ca="1">OFFSET(Inputs!X22,$D$91-1,0,1,1)</f>
        <v>0</v>
      </c>
      <c r="X101" s="1">
        <f ca="1">OFFSET(Inputs!Y22,$D$91-1,0,1,1)</f>
        <v>0</v>
      </c>
      <c r="Y101" s="45">
        <f ca="1">OFFSET(Inputs!Z22,$D$91-1,0,1,1)</f>
        <v>0</v>
      </c>
      <c r="Z101" s="1">
        <f ca="1">OFFSET(Inputs!AA22,$D$91-1,0,1,1)</f>
        <v>0</v>
      </c>
      <c r="AA101" s="45">
        <f ca="1">OFFSET(Inputs!AB22,$D$91-1,0,1,1)</f>
        <v>0</v>
      </c>
      <c r="AB101" s="1">
        <f ca="1">OFFSET(Inputs!AC22,$D$91-1,0,1,1)</f>
        <v>0</v>
      </c>
      <c r="AC101" s="45">
        <f ca="1">OFFSET(Inputs!AD22,$D$91-1,0,1,1)</f>
        <v>0</v>
      </c>
      <c r="AD101" s="1">
        <f ca="1">OFFSET(Inputs!AE22,$D$91-1,0,1,1)</f>
        <v>0</v>
      </c>
      <c r="AE101" s="45">
        <f ca="1">OFFSET(Inputs!AF22,$D$91-1,0,1,1)</f>
        <v>0</v>
      </c>
      <c r="AF101" s="1">
        <f ca="1">OFFSET(Inputs!AG22,$D$91-1,0,1,1)</f>
        <v>0</v>
      </c>
      <c r="AG101" s="45">
        <f ca="1">OFFSET(Inputs!AH22,$D$91-1,0,1,1)</f>
        <v>0</v>
      </c>
      <c r="AH101" s="1">
        <f ca="1">OFFSET(Inputs!AI22,$D$91-1,0,1,1)</f>
        <v>0</v>
      </c>
      <c r="AI101" s="45">
        <f ca="1">OFFSET(Inputs!AJ22,$D$91-1,0,1,1)</f>
        <v>0</v>
      </c>
      <c r="AJ101" s="1">
        <f ca="1">OFFSET(Inputs!AK22,$D$91-1,0,1,1)</f>
        <v>0</v>
      </c>
      <c r="AK101" s="45">
        <f ca="1">OFFSET(Inputs!AL22,$D$91-1,0,1,1)</f>
        <v>0</v>
      </c>
      <c r="AL101" s="1">
        <f ca="1">OFFSET(Inputs!AM22,$D$91-1,0,1,1)</f>
        <v>0</v>
      </c>
      <c r="AM101" s="45">
        <f ca="1">OFFSET(Inputs!AN22,$D$91-1,0,1,1)</f>
        <v>0</v>
      </c>
      <c r="AN101" s="1">
        <f ca="1">OFFSET(Inputs!AO22,$D$91-1,0,1,1)</f>
        <v>0</v>
      </c>
      <c r="AO101" s="45">
        <f ca="1">OFFSET(Inputs!AP22,$D$91-1,0,1,1)</f>
        <v>0</v>
      </c>
      <c r="AP101" s="1">
        <f ca="1">OFFSET(Inputs!AQ22,$D$91-1,0,1,1)</f>
        <v>0</v>
      </c>
      <c r="AQ101" s="45">
        <f ca="1">OFFSET(Inputs!AR22,$D$91-1,0,1,1)</f>
        <v>0</v>
      </c>
      <c r="AR101" s="1">
        <f ca="1">OFFSET(Inputs!AS22,$D$91-1,0,1,1)</f>
        <v>0</v>
      </c>
      <c r="AS101" s="45">
        <f ca="1">OFFSET(Inputs!AT22,$D$91-1,0,1,1)</f>
        <v>0</v>
      </c>
      <c r="AT101" s="1">
        <f ca="1">OFFSET(Inputs!AU22,$D$91-1,0,1,1)</f>
        <v>0</v>
      </c>
      <c r="AU101" s="45">
        <f ca="1">OFFSET(Inputs!AV22,$D$91-1,0,1,1)</f>
        <v>0</v>
      </c>
    </row>
    <row r="102" spans="3:47" x14ac:dyDescent="0.25">
      <c r="C102" s="2" t="s">
        <v>32</v>
      </c>
      <c r="D102" s="1">
        <f ca="1">OFFSET(Inputs!E28,$D$91-1,0,1,1)</f>
        <v>37</v>
      </c>
      <c r="E102" s="45">
        <f ca="1">OFFSET(Inputs!F28,$D$91-1,0,1,1)</f>
        <v>0</v>
      </c>
      <c r="F102" s="1">
        <f ca="1">OFFSET(Inputs!G28,$D$91-1,0,1,1)</f>
        <v>46.5</v>
      </c>
      <c r="G102" s="45">
        <f ca="1">OFFSET(Inputs!H28,$D$91-1,0,1,1)</f>
        <v>0</v>
      </c>
      <c r="H102" s="1">
        <f ca="1">OFFSET(Inputs!I28,$D$91-1,0,1,1)</f>
        <v>48.5</v>
      </c>
      <c r="I102" s="45">
        <f ca="1">OFFSET(Inputs!J28,$D$91-1,0,1,1)</f>
        <v>0</v>
      </c>
      <c r="J102" s="1">
        <f ca="1">OFFSET(Inputs!K28,$D$91-1,0,1,1)</f>
        <v>50.5</v>
      </c>
      <c r="K102" s="45">
        <f ca="1">OFFSET(Inputs!L28,$D$91-1,0,1,1)</f>
        <v>0</v>
      </c>
      <c r="L102" s="1">
        <f ca="1">OFFSET(Inputs!M28,$D$91-1,0,1,1)</f>
        <v>45.5</v>
      </c>
      <c r="M102" s="45">
        <f ca="1">OFFSET(Inputs!N28,$D$91-1,0,1,1)</f>
        <v>0</v>
      </c>
      <c r="N102" s="1">
        <f ca="1">OFFSET(Inputs!O28,$D$91-1,0,1,1)</f>
        <v>46</v>
      </c>
      <c r="O102" s="45">
        <f ca="1">OFFSET(Inputs!P28,$D$91-1,0,1,1)</f>
        <v>0</v>
      </c>
      <c r="P102" s="1">
        <f ca="1">OFFSET(Inputs!Q28,$D$91-1,0,1,1)</f>
        <v>46.5</v>
      </c>
      <c r="Q102" s="45">
        <f ca="1">OFFSET(Inputs!R28,$D$91-1,0,1,1)</f>
        <v>0</v>
      </c>
      <c r="R102" s="1">
        <f ca="1">OFFSET(Inputs!S28,$D$91-1,0,1,1)</f>
        <v>46.5</v>
      </c>
      <c r="S102" s="45">
        <f ca="1">OFFSET(Inputs!T28,$D$91-1,0,1,1)</f>
        <v>0</v>
      </c>
      <c r="T102" s="1">
        <f ca="1">OFFSET(Inputs!U28,$D$91-1,0,1,1)</f>
        <v>46.5</v>
      </c>
      <c r="U102" s="45">
        <f ca="1">OFFSET(Inputs!V28,$D$91-1,0,1,1)</f>
        <v>0</v>
      </c>
      <c r="V102" s="1">
        <f ca="1">OFFSET(Inputs!W28,$D$91-1,0,1,1)</f>
        <v>44.5</v>
      </c>
      <c r="W102" s="45">
        <f ca="1">OFFSET(Inputs!X28,$D$91-1,0,1,1)</f>
        <v>0</v>
      </c>
      <c r="X102" s="1">
        <f ca="1">OFFSET(Inputs!Y28,$D$91-1,0,1,1)</f>
        <v>44.5</v>
      </c>
      <c r="Y102" s="45">
        <f ca="1">OFFSET(Inputs!Z28,$D$91-1,0,1,1)</f>
        <v>0</v>
      </c>
      <c r="Z102" s="1">
        <f ca="1">OFFSET(Inputs!AA28,$D$91-1,0,1,1)</f>
        <v>47.5</v>
      </c>
      <c r="AA102" s="45">
        <f ca="1">OFFSET(Inputs!AB28,$D$91-1,0,1,1)</f>
        <v>0</v>
      </c>
      <c r="AB102" s="1">
        <f ca="1">OFFSET(Inputs!AC28,$D$91-1,0,1,1)</f>
        <v>47.5</v>
      </c>
      <c r="AC102" s="45">
        <f ca="1">OFFSET(Inputs!AD28,$D$91-1,0,1,1)</f>
        <v>0</v>
      </c>
      <c r="AD102" s="1">
        <f ca="1">OFFSET(Inputs!AE28,$D$91-1,0,1,1)</f>
        <v>46.5</v>
      </c>
      <c r="AE102" s="45">
        <f ca="1">OFFSET(Inputs!AF28,$D$91-1,0,1,1)</f>
        <v>0</v>
      </c>
      <c r="AF102" s="1">
        <f ca="1">OFFSET(Inputs!AG28,$D$91-1,0,1,1)</f>
        <v>46.5</v>
      </c>
      <c r="AG102" s="45">
        <f ca="1">OFFSET(Inputs!AH28,$D$91-1,0,1,1)</f>
        <v>0</v>
      </c>
      <c r="AH102" s="1">
        <f ca="1">OFFSET(Inputs!AI28,$D$91-1,0,1,1)</f>
        <v>44</v>
      </c>
      <c r="AI102" s="45">
        <f ca="1">OFFSET(Inputs!AJ28,$D$91-1,0,1,1)</f>
        <v>0</v>
      </c>
      <c r="AJ102" s="1">
        <f ca="1">OFFSET(Inputs!AK28,$D$91-1,0,1,1)</f>
        <v>46.5</v>
      </c>
      <c r="AK102" s="45">
        <f ca="1">OFFSET(Inputs!AL28,$D$91-1,0,1,1)</f>
        <v>0</v>
      </c>
      <c r="AL102" s="1">
        <f ca="1">OFFSET(Inputs!AM28,$D$91-1,0,1,1)</f>
        <v>46.5</v>
      </c>
      <c r="AM102" s="45">
        <f ca="1">OFFSET(Inputs!AN28,$D$91-1,0,1,1)</f>
        <v>0</v>
      </c>
      <c r="AN102" s="1">
        <f ca="1">OFFSET(Inputs!AO28,$D$91-1,0,1,1)</f>
        <v>45.5</v>
      </c>
      <c r="AO102" s="45">
        <f ca="1">OFFSET(Inputs!AP28,$D$91-1,0,1,1)</f>
        <v>0</v>
      </c>
      <c r="AP102" s="1">
        <f ca="1">OFFSET(Inputs!AQ28,$D$91-1,0,1,1)</f>
        <v>46.5</v>
      </c>
      <c r="AQ102" s="45">
        <f ca="1">OFFSET(Inputs!AR28,$D$91-1,0,1,1)</f>
        <v>0</v>
      </c>
      <c r="AR102" s="1">
        <f ca="1">OFFSET(Inputs!AS28,$D$91-1,0,1,1)</f>
        <v>47.5</v>
      </c>
      <c r="AS102" s="45">
        <f ca="1">OFFSET(Inputs!AT28,$D$91-1,0,1,1)</f>
        <v>0</v>
      </c>
      <c r="AT102" s="1">
        <f ca="1">OFFSET(Inputs!AU28,$D$91-1,0,1,1)</f>
        <v>27</v>
      </c>
      <c r="AU102" s="45">
        <f ca="1">OFFSET(Inputs!AV28,$D$91-1,0,1,1)</f>
        <v>0</v>
      </c>
    </row>
    <row r="103" spans="3:47" x14ac:dyDescent="0.25">
      <c r="C103" s="2" t="s">
        <v>108</v>
      </c>
      <c r="D103" s="1">
        <f ca="1">OFFSET(Inputs!E34,$D$91-1,0,1,1)</f>
        <v>0</v>
      </c>
      <c r="E103" s="45">
        <f ca="1">OFFSET(Inputs!F24,$D$91-1,0,1,1)</f>
        <v>0</v>
      </c>
      <c r="F103" s="1">
        <f ca="1">OFFSET(Inputs!G34,$D$91-1,0,1,1)</f>
        <v>0</v>
      </c>
      <c r="G103" s="45">
        <f ca="1">OFFSET(Inputs!H24,$D$91-1,0,1,1)</f>
        <v>0</v>
      </c>
      <c r="H103" s="1">
        <f ca="1">OFFSET(Inputs!I34,$D$91-1,0,1,1)</f>
        <v>0</v>
      </c>
      <c r="I103" s="45">
        <f ca="1">OFFSET(Inputs!J24,$D$91-1,0,1,1)</f>
        <v>0</v>
      </c>
      <c r="J103" s="1">
        <f ca="1">OFFSET(Inputs!K34,$D$91-1,0,1,1)</f>
        <v>0</v>
      </c>
      <c r="K103" s="45">
        <f ca="1">OFFSET(Inputs!L24,$D$91-1,0,1,1)</f>
        <v>0</v>
      </c>
      <c r="L103" s="1">
        <f ca="1">OFFSET(Inputs!M34,$D$91-1,0,1,1)</f>
        <v>0</v>
      </c>
      <c r="M103" s="45">
        <f ca="1">OFFSET(Inputs!N24,$D$91-1,0,1,1)</f>
        <v>0</v>
      </c>
      <c r="N103" s="1">
        <f ca="1">OFFSET(Inputs!O34,$D$91-1,0,1,1)</f>
        <v>0</v>
      </c>
      <c r="O103" s="45">
        <f ca="1">OFFSET(Inputs!P24,$D$91-1,0,1,1)</f>
        <v>0</v>
      </c>
      <c r="P103" s="1">
        <f ca="1">OFFSET(Inputs!Q34,$D$91-1,0,1,1)</f>
        <v>0</v>
      </c>
      <c r="Q103" s="45">
        <f ca="1">OFFSET(Inputs!R24,$D$91-1,0,1,1)</f>
        <v>0</v>
      </c>
      <c r="R103" s="1">
        <f ca="1">OFFSET(Inputs!S34,$D$91-1,0,1,1)</f>
        <v>0</v>
      </c>
      <c r="S103" s="45">
        <f ca="1">OFFSET(Inputs!T24,$D$91-1,0,1,1)</f>
        <v>0</v>
      </c>
      <c r="T103" s="1">
        <f ca="1">OFFSET(Inputs!U34,$D$91-1,0,1,1)</f>
        <v>0</v>
      </c>
      <c r="U103" s="45">
        <f ca="1">OFFSET(Inputs!V24,$D$91-1,0,1,1)</f>
        <v>0</v>
      </c>
      <c r="V103" s="1">
        <f ca="1">OFFSET(Inputs!W34,$D$91-1,0,1,1)</f>
        <v>0</v>
      </c>
      <c r="W103" s="45">
        <f ca="1">OFFSET(Inputs!X24,$D$91-1,0,1,1)</f>
        <v>0</v>
      </c>
      <c r="X103" s="1">
        <f ca="1">OFFSET(Inputs!Y34,$D$91-1,0,1,1)</f>
        <v>0</v>
      </c>
      <c r="Y103" s="45">
        <f ca="1">OFFSET(Inputs!Z24,$D$91-1,0,1,1)</f>
        <v>0</v>
      </c>
      <c r="Z103" s="1">
        <f ca="1">OFFSET(Inputs!AA34,$D$91-1,0,1,1)</f>
        <v>0</v>
      </c>
      <c r="AA103" s="45">
        <f ca="1">OFFSET(Inputs!AB24,$D$91-1,0,1,1)</f>
        <v>0</v>
      </c>
      <c r="AB103" s="1">
        <f ca="1">OFFSET(Inputs!AC34,$D$91-1,0,1,1)</f>
        <v>0</v>
      </c>
      <c r="AC103" s="45">
        <f ca="1">OFFSET(Inputs!AD24,$D$91-1,0,1,1)</f>
        <v>0</v>
      </c>
      <c r="AD103" s="1">
        <f ca="1">OFFSET(Inputs!AE34,$D$91-1,0,1,1)</f>
        <v>0</v>
      </c>
      <c r="AE103" s="45">
        <f ca="1">OFFSET(Inputs!AF24,$D$91-1,0,1,1)</f>
        <v>0</v>
      </c>
      <c r="AF103" s="1">
        <f ca="1">OFFSET(Inputs!AG34,$D$91-1,0,1,1)</f>
        <v>0</v>
      </c>
      <c r="AG103" s="45">
        <f ca="1">OFFSET(Inputs!AH24,$D$91-1,0,1,1)</f>
        <v>0</v>
      </c>
      <c r="AH103" s="1">
        <f ca="1">OFFSET(Inputs!AI34,$D$91-1,0,1,1)</f>
        <v>0</v>
      </c>
      <c r="AI103" s="45">
        <f ca="1">OFFSET(Inputs!AJ24,$D$91-1,0,1,1)</f>
        <v>0</v>
      </c>
      <c r="AJ103" s="1">
        <f ca="1">OFFSET(Inputs!AK34,$D$91-1,0,1,1)</f>
        <v>0</v>
      </c>
      <c r="AK103" s="45">
        <f ca="1">OFFSET(Inputs!AL24,$D$91-1,0,1,1)</f>
        <v>0</v>
      </c>
      <c r="AL103" s="1">
        <f ca="1">OFFSET(Inputs!AM34,$D$91-1,0,1,1)</f>
        <v>0</v>
      </c>
      <c r="AM103" s="45">
        <f ca="1">OFFSET(Inputs!AN24,$D$91-1,0,1,1)</f>
        <v>0</v>
      </c>
      <c r="AN103" s="1">
        <f ca="1">OFFSET(Inputs!AO34,$D$91-1,0,1,1)</f>
        <v>0</v>
      </c>
      <c r="AO103" s="45">
        <f ca="1">OFFSET(Inputs!AP24,$D$91-1,0,1,1)</f>
        <v>0</v>
      </c>
      <c r="AP103" s="1">
        <f ca="1">OFFSET(Inputs!AQ34,$D$91-1,0,1,1)</f>
        <v>0</v>
      </c>
      <c r="AQ103" s="45">
        <f ca="1">OFFSET(Inputs!AR24,$D$91-1,0,1,1)</f>
        <v>0</v>
      </c>
      <c r="AR103" s="1">
        <f ca="1">OFFSET(Inputs!AS34,$D$91-1,0,1,1)</f>
        <v>0</v>
      </c>
      <c r="AS103" s="45">
        <f ca="1">OFFSET(Inputs!AT24,$D$91-1,0,1,1)</f>
        <v>0</v>
      </c>
      <c r="AT103" s="1">
        <f ca="1">OFFSET(Inputs!AU34,$D$91-1,0,1,1)</f>
        <v>0</v>
      </c>
      <c r="AU103" s="45">
        <f ca="1">OFFSET(Inputs!AV24,$D$91-1,0,1,1)</f>
        <v>0</v>
      </c>
    </row>
    <row r="104" spans="3:47" x14ac:dyDescent="0.25">
      <c r="C104" s="2" t="s">
        <v>34</v>
      </c>
      <c r="D104" s="1">
        <f ca="1">OFFSET(Inputs!E40,$D$91-1,0,1,1)</f>
        <v>37</v>
      </c>
      <c r="E104" s="45">
        <f ca="1">OFFSET(Inputs!F30,$D$91-1,0,1,1)</f>
        <v>0</v>
      </c>
      <c r="F104" s="1">
        <f ca="1">OFFSET(Inputs!G40,$D$91-1,0,1,1)</f>
        <v>46.5</v>
      </c>
      <c r="G104" s="45">
        <f ca="1">OFFSET(Inputs!H30,$D$91-1,0,1,1)</f>
        <v>0</v>
      </c>
      <c r="H104" s="1">
        <f ca="1">OFFSET(Inputs!I40,$D$91-1,0,1,1)</f>
        <v>48.5</v>
      </c>
      <c r="I104" s="45">
        <f ca="1">OFFSET(Inputs!J30,$D$91-1,0,1,1)</f>
        <v>0</v>
      </c>
      <c r="J104" s="1">
        <f ca="1">OFFSET(Inputs!K40,$D$91-1,0,1,1)</f>
        <v>50.5</v>
      </c>
      <c r="K104" s="45">
        <f ca="1">OFFSET(Inputs!L30,$D$91-1,0,1,1)</f>
        <v>0</v>
      </c>
      <c r="L104" s="1">
        <f ca="1">OFFSET(Inputs!M40,$D$91-1,0,1,1)</f>
        <v>45.5</v>
      </c>
      <c r="M104" s="45">
        <f ca="1">OFFSET(Inputs!N30,$D$91-1,0,1,1)</f>
        <v>0</v>
      </c>
      <c r="N104" s="1">
        <f ca="1">OFFSET(Inputs!O40,$D$91-1,0,1,1)</f>
        <v>46</v>
      </c>
      <c r="O104" s="45">
        <f ca="1">OFFSET(Inputs!P30,$D$91-1,0,1,1)</f>
        <v>0</v>
      </c>
      <c r="P104" s="1">
        <f ca="1">OFFSET(Inputs!Q40,$D$91-1,0,1,1)</f>
        <v>46.5</v>
      </c>
      <c r="Q104" s="45">
        <f ca="1">OFFSET(Inputs!R30,$D$91-1,0,1,1)</f>
        <v>0</v>
      </c>
      <c r="R104" s="1">
        <f ca="1">OFFSET(Inputs!S40,$D$91-1,0,1,1)</f>
        <v>46.5</v>
      </c>
      <c r="S104" s="45">
        <f ca="1">OFFSET(Inputs!T30,$D$91-1,0,1,1)</f>
        <v>0</v>
      </c>
      <c r="T104" s="1">
        <f ca="1">OFFSET(Inputs!U40,$D$91-1,0,1,1)</f>
        <v>46.5</v>
      </c>
      <c r="U104" s="45">
        <f ca="1">OFFSET(Inputs!V30,$D$91-1,0,1,1)</f>
        <v>0</v>
      </c>
      <c r="V104" s="1">
        <f ca="1">OFFSET(Inputs!W40,$D$91-1,0,1,1)</f>
        <v>44.5</v>
      </c>
      <c r="W104" s="45">
        <f ca="1">OFFSET(Inputs!X30,$D$91-1,0,1,1)</f>
        <v>0</v>
      </c>
      <c r="X104" s="1">
        <f ca="1">OFFSET(Inputs!Y40,$D$91-1,0,1,1)</f>
        <v>44.5</v>
      </c>
      <c r="Y104" s="45">
        <f ca="1">OFFSET(Inputs!Z30,$D$91-1,0,1,1)</f>
        <v>0</v>
      </c>
      <c r="Z104" s="1">
        <f ca="1">OFFSET(Inputs!AA40,$D$91-1,0,1,1)</f>
        <v>47.5</v>
      </c>
      <c r="AA104" s="45">
        <f ca="1">OFFSET(Inputs!AB30,$D$91-1,0,1,1)</f>
        <v>0</v>
      </c>
      <c r="AB104" s="1">
        <f ca="1">OFFSET(Inputs!AC40,$D$91-1,0,1,1)</f>
        <v>47.5</v>
      </c>
      <c r="AC104" s="45">
        <f ca="1">OFFSET(Inputs!AD30,$D$91-1,0,1,1)</f>
        <v>0</v>
      </c>
      <c r="AD104" s="1">
        <f ca="1">OFFSET(Inputs!AE40,$D$91-1,0,1,1)</f>
        <v>46.5</v>
      </c>
      <c r="AE104" s="45">
        <f ca="1">OFFSET(Inputs!AF30,$D$91-1,0,1,1)</f>
        <v>0</v>
      </c>
      <c r="AF104" s="1">
        <f ca="1">OFFSET(Inputs!AG40,$D$91-1,0,1,1)</f>
        <v>46.5</v>
      </c>
      <c r="AG104" s="45">
        <f ca="1">OFFSET(Inputs!AH30,$D$91-1,0,1,1)</f>
        <v>0</v>
      </c>
      <c r="AH104" s="1">
        <f ca="1">OFFSET(Inputs!AI40,$D$91-1,0,1,1)</f>
        <v>44</v>
      </c>
      <c r="AI104" s="45">
        <f ca="1">OFFSET(Inputs!AJ30,$D$91-1,0,1,1)</f>
        <v>0</v>
      </c>
      <c r="AJ104" s="1">
        <f ca="1">OFFSET(Inputs!AK40,$D$91-1,0,1,1)</f>
        <v>46.5</v>
      </c>
      <c r="AK104" s="45">
        <f ca="1">OFFSET(Inputs!AL30,$D$91-1,0,1,1)</f>
        <v>0</v>
      </c>
      <c r="AL104" s="1">
        <f ca="1">OFFSET(Inputs!AM40,$D$91-1,0,1,1)</f>
        <v>46.5</v>
      </c>
      <c r="AM104" s="45">
        <f ca="1">OFFSET(Inputs!AN30,$D$91-1,0,1,1)</f>
        <v>0</v>
      </c>
      <c r="AN104" s="1">
        <f ca="1">OFFSET(Inputs!AO40,$D$91-1,0,1,1)</f>
        <v>45.5</v>
      </c>
      <c r="AO104" s="45">
        <f ca="1">OFFSET(Inputs!AP30,$D$91-1,0,1,1)</f>
        <v>0</v>
      </c>
      <c r="AP104" s="1">
        <f ca="1">OFFSET(Inputs!AQ40,$D$91-1,0,1,1)</f>
        <v>46.5</v>
      </c>
      <c r="AQ104" s="45">
        <f ca="1">OFFSET(Inputs!AR30,$D$91-1,0,1,1)</f>
        <v>0</v>
      </c>
      <c r="AR104" s="1">
        <f ca="1">OFFSET(Inputs!AS40,$D$91-1,0,1,1)</f>
        <v>47.5</v>
      </c>
      <c r="AS104" s="45">
        <f ca="1">OFFSET(Inputs!AT30,$D$91-1,0,1,1)</f>
        <v>0</v>
      </c>
      <c r="AT104" s="1">
        <f ca="1">OFFSET(Inputs!AU40,$D$91-1,0,1,1)</f>
        <v>27</v>
      </c>
      <c r="AU104" s="45">
        <f ca="1">OFFSET(Inputs!AV30,$D$91-1,0,1,1)</f>
        <v>0</v>
      </c>
    </row>
    <row r="105" spans="3:47" x14ac:dyDescent="0.25">
      <c r="C105" s="2" t="s">
        <v>109</v>
      </c>
      <c r="D105" s="1" t="str">
        <f>Inputs!E46</f>
        <v>→</v>
      </c>
      <c r="E105" s="1">
        <f>Inputs!F46</f>
        <v>11</v>
      </c>
      <c r="F105" s="1" t="str">
        <f>Inputs!G46</f>
        <v>→</v>
      </c>
      <c r="G105" s="1">
        <f>Inputs!H46</f>
        <v>8</v>
      </c>
      <c r="H105" s="1" t="str">
        <f>Inputs!I46</f>
        <v>→</v>
      </c>
      <c r="I105" s="1">
        <f>Inputs!J46</f>
        <v>8</v>
      </c>
      <c r="J105" s="1" t="str">
        <f>Inputs!K46</f>
        <v>→</v>
      </c>
      <c r="K105" s="1">
        <f>Inputs!L46</f>
        <v>53</v>
      </c>
      <c r="L105" s="1" t="str">
        <f>Inputs!M46</f>
        <v>→</v>
      </c>
      <c r="M105" s="1">
        <f>Inputs!N46</f>
        <v>9</v>
      </c>
      <c r="N105" s="1" t="str">
        <f>Inputs!O46</f>
        <v>→</v>
      </c>
      <c r="O105" s="1">
        <f>Inputs!P46</f>
        <v>8</v>
      </c>
      <c r="P105" s="1" t="str">
        <f>Inputs!Q46</f>
        <v>→</v>
      </c>
      <c r="Q105" s="1">
        <f>Inputs!R46</f>
        <v>42</v>
      </c>
      <c r="R105" s="1" t="str">
        <f>Inputs!S46</f>
        <v>→</v>
      </c>
      <c r="S105" s="1">
        <f>Inputs!T46</f>
        <v>8</v>
      </c>
      <c r="T105" s="1" t="str">
        <f>Inputs!U46</f>
        <v>→</v>
      </c>
      <c r="U105" s="1">
        <f>Inputs!V46</f>
        <v>8</v>
      </c>
      <c r="V105" s="1" t="str">
        <f>Inputs!W46</f>
        <v>→</v>
      </c>
      <c r="W105" s="1">
        <f>Inputs!X46</f>
        <v>41</v>
      </c>
      <c r="X105" s="1" t="str">
        <f>Inputs!Y46</f>
        <v>→</v>
      </c>
      <c r="Y105" s="1">
        <f>Inputs!Z46</f>
        <v>8</v>
      </c>
      <c r="Z105" s="1" t="str">
        <f>Inputs!AA46</f>
        <v>→</v>
      </c>
      <c r="AA105" s="1">
        <f>Inputs!AB46</f>
        <v>8</v>
      </c>
      <c r="AB105" s="1" t="str">
        <f>Inputs!AC46</f>
        <v>→</v>
      </c>
      <c r="AC105" s="1">
        <f>Inputs!AD46</f>
        <v>37</v>
      </c>
      <c r="AD105" s="1" t="str">
        <f>Inputs!AE46</f>
        <v>→</v>
      </c>
      <c r="AE105" s="1">
        <f>Inputs!AF46</f>
        <v>8</v>
      </c>
      <c r="AF105" s="1" t="str">
        <f>Inputs!AG46</f>
        <v>→</v>
      </c>
      <c r="AG105" s="1">
        <f>Inputs!AH46</f>
        <v>8</v>
      </c>
      <c r="AH105" s="1" t="str">
        <f>Inputs!AI46</f>
        <v>→</v>
      </c>
      <c r="AI105" s="1">
        <f>Inputs!AJ46</f>
        <v>8</v>
      </c>
      <c r="AJ105" s="1" t="str">
        <f>Inputs!AK46</f>
        <v>→</v>
      </c>
      <c r="AK105" s="1">
        <f>Inputs!AL46</f>
        <v>38</v>
      </c>
      <c r="AL105" s="1" t="str">
        <f>Inputs!AM46</f>
        <v>→</v>
      </c>
      <c r="AM105" s="1">
        <f>Inputs!AN46</f>
        <v>8</v>
      </c>
      <c r="AN105" s="1" t="str">
        <f>Inputs!AO46</f>
        <v>→</v>
      </c>
      <c r="AO105" s="1">
        <f>Inputs!AP46</f>
        <v>8</v>
      </c>
      <c r="AP105" s="1" t="str">
        <f>Inputs!AQ46</f>
        <v>→</v>
      </c>
      <c r="AQ105" s="1">
        <f>Inputs!AR46</f>
        <v>34</v>
      </c>
      <c r="AR105" s="1" t="str">
        <f>Inputs!AS46</f>
        <v>→</v>
      </c>
      <c r="AS105" s="1">
        <f>Inputs!AT46</f>
        <v>8</v>
      </c>
      <c r="AT105" s="1" t="str">
        <f>Inputs!AU46</f>
        <v>→</v>
      </c>
      <c r="AU105" s="1">
        <f>Inputs!AV46</f>
        <v>8</v>
      </c>
    </row>
    <row r="106" spans="3:47" x14ac:dyDescent="0.25">
      <c r="C106" s="2" t="s">
        <v>110</v>
      </c>
      <c r="D106" s="1" t="str">
        <f>Inputs!E47</f>
        <v>←</v>
      </c>
      <c r="E106" s="1">
        <f>Inputs!F47</f>
        <v>46</v>
      </c>
      <c r="F106" s="1" t="str">
        <f>Inputs!G47</f>
        <v>←</v>
      </c>
      <c r="G106" s="1">
        <f>Inputs!H47</f>
        <v>8</v>
      </c>
      <c r="H106" s="1" t="str">
        <f>Inputs!I47</f>
        <v>←</v>
      </c>
      <c r="I106" s="1">
        <f>Inputs!J47</f>
        <v>9</v>
      </c>
      <c r="J106" s="1" t="str">
        <f>Inputs!K47</f>
        <v>←</v>
      </c>
      <c r="K106" s="1">
        <f>Inputs!L47</f>
        <v>15</v>
      </c>
      <c r="L106" s="1" t="str">
        <f>Inputs!M47</f>
        <v>←</v>
      </c>
      <c r="M106" s="1">
        <f>Inputs!N47</f>
        <v>41</v>
      </c>
      <c r="N106" s="1" t="str">
        <f>Inputs!O47</f>
        <v>←</v>
      </c>
      <c r="O106" s="1">
        <f>Inputs!P47</f>
        <v>8</v>
      </c>
      <c r="P106" s="1" t="str">
        <f>Inputs!Q47</f>
        <v>←</v>
      </c>
      <c r="Q106" s="1">
        <f>Inputs!R47</f>
        <v>8</v>
      </c>
      <c r="R106" s="1" t="str">
        <f>Inputs!S47</f>
        <v>←</v>
      </c>
      <c r="S106" s="1">
        <f>Inputs!T47</f>
        <v>40</v>
      </c>
      <c r="T106" s="1" t="str">
        <f>Inputs!U47</f>
        <v>←</v>
      </c>
      <c r="U106" s="1">
        <f>Inputs!V47</f>
        <v>8</v>
      </c>
      <c r="V106" s="1" t="str">
        <f>Inputs!W47</f>
        <v>←</v>
      </c>
      <c r="W106" s="1">
        <f>Inputs!X47</f>
        <v>45</v>
      </c>
      <c r="X106" s="1" t="str">
        <f>Inputs!Y47</f>
        <v>←</v>
      </c>
      <c r="Y106" s="1">
        <f>Inputs!Z47</f>
        <v>8</v>
      </c>
      <c r="Z106" s="1" t="str">
        <f>Inputs!AA47</f>
        <v>←</v>
      </c>
      <c r="AA106" s="1">
        <f>Inputs!AB47</f>
        <v>8</v>
      </c>
      <c r="AB106" s="1" t="str">
        <f>Inputs!AC47</f>
        <v>←</v>
      </c>
      <c r="AC106" s="1">
        <f>Inputs!AD47</f>
        <v>38</v>
      </c>
      <c r="AD106" s="1" t="str">
        <f>Inputs!AE47</f>
        <v>←</v>
      </c>
      <c r="AE106" s="1">
        <f>Inputs!AF47</f>
        <v>8</v>
      </c>
      <c r="AF106" s="1" t="str">
        <f>Inputs!AG47</f>
        <v>←</v>
      </c>
      <c r="AG106" s="1">
        <f>Inputs!AH47</f>
        <v>8</v>
      </c>
      <c r="AH106" s="1" t="str">
        <f>Inputs!AI47</f>
        <v>←</v>
      </c>
      <c r="AI106" s="1">
        <f>Inputs!AJ47</f>
        <v>8</v>
      </c>
      <c r="AJ106" s="1" t="str">
        <f>Inputs!AK47</f>
        <v>←</v>
      </c>
      <c r="AK106" s="1">
        <f>Inputs!AL47</f>
        <v>39</v>
      </c>
      <c r="AL106" s="1" t="str">
        <f>Inputs!AM47</f>
        <v>←</v>
      </c>
      <c r="AM106" s="1">
        <f>Inputs!AN47</f>
        <v>8</v>
      </c>
      <c r="AN106" s="1" t="str">
        <f>Inputs!AO47</f>
        <v>←</v>
      </c>
      <c r="AO106" s="1">
        <f>Inputs!AP47</f>
        <v>8</v>
      </c>
      <c r="AP106" s="1" t="str">
        <f>Inputs!AQ47</f>
        <v>←</v>
      </c>
      <c r="AQ106" s="1">
        <f>Inputs!AR47</f>
        <v>36</v>
      </c>
      <c r="AR106" s="1" t="str">
        <f>Inputs!AS47</f>
        <v>←</v>
      </c>
      <c r="AS106" s="1">
        <f>Inputs!AT47</f>
        <v>8</v>
      </c>
      <c r="AT106" s="1" t="str">
        <f>Inputs!AU47</f>
        <v>←</v>
      </c>
      <c r="AU106" s="1">
        <f>Inputs!AV47</f>
        <v>8</v>
      </c>
    </row>
    <row r="107" spans="3:47" x14ac:dyDescent="0.25">
      <c r="C107" s="26"/>
      <c r="D107" s="27"/>
      <c r="F107" s="27"/>
    </row>
    <row r="108" spans="3:47" ht="18.75" x14ac:dyDescent="0.3">
      <c r="C108" s="77" t="s">
        <v>111</v>
      </c>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row>
    <row r="109" spans="3:47" x14ac:dyDescent="0.25">
      <c r="C109" s="2"/>
      <c r="D109" s="17" t="str">
        <f>D$6</f>
        <v>Market</v>
      </c>
      <c r="E109" s="18"/>
      <c r="F109" s="17" t="str">
        <f t="shared" ref="F109" si="333">F$6</f>
        <v>Fell</v>
      </c>
      <c r="G109" s="18"/>
      <c r="H109" s="17" t="str">
        <f t="shared" ref="H109" si="334">H$6</f>
        <v>Hayes</v>
      </c>
      <c r="I109" s="18"/>
      <c r="J109" s="17" t="str">
        <f t="shared" ref="J109" si="335">J$6</f>
        <v>Grove</v>
      </c>
      <c r="K109" s="18"/>
      <c r="L109" s="17" t="str">
        <f t="shared" ref="L109" si="336">L$6</f>
        <v>McAllister</v>
      </c>
      <c r="M109" s="18"/>
      <c r="N109" s="17" t="str">
        <f t="shared" ref="N109" si="337">N$6</f>
        <v>Golden Gate</v>
      </c>
      <c r="O109" s="18"/>
      <c r="P109" s="17" t="str">
        <f t="shared" ref="P109" si="338">P$6</f>
        <v>Turk</v>
      </c>
      <c r="Q109" s="18"/>
      <c r="R109" s="17" t="str">
        <f t="shared" ref="R109" si="339">R$6</f>
        <v>Eddy</v>
      </c>
      <c r="S109" s="18"/>
      <c r="T109" s="17" t="str">
        <f t="shared" ref="T109" si="340">T$6</f>
        <v>Ellis</v>
      </c>
      <c r="U109" s="18"/>
      <c r="V109" s="17" t="str">
        <f t="shared" ref="V109" si="341">V$6</f>
        <v>O'Farrell</v>
      </c>
      <c r="W109" s="18"/>
      <c r="X109" s="17" t="str">
        <f t="shared" ref="X109" si="342">X$6</f>
        <v>Geary</v>
      </c>
      <c r="Y109" s="18"/>
      <c r="Z109" s="17" t="str">
        <f t="shared" ref="Z109" si="343">Z$6</f>
        <v>Post</v>
      </c>
      <c r="AA109" s="18"/>
      <c r="AB109" s="17" t="str">
        <f t="shared" ref="AB109" si="344">AB$6</f>
        <v>Sutter</v>
      </c>
      <c r="AC109" s="18"/>
      <c r="AD109" s="17" t="str">
        <f t="shared" ref="AD109" si="345">AD$6</f>
        <v>Bush</v>
      </c>
      <c r="AE109" s="18"/>
      <c r="AF109" s="17" t="str">
        <f t="shared" ref="AF109" si="346">AF$6</f>
        <v>Pine</v>
      </c>
      <c r="AG109" s="18"/>
      <c r="AH109" s="17" t="str">
        <f t="shared" ref="AH109" si="347">AH$6</f>
        <v>California</v>
      </c>
      <c r="AI109" s="18"/>
      <c r="AJ109" s="17" t="str">
        <f t="shared" ref="AJ109" si="348">AJ$6</f>
        <v>Sacramento</v>
      </c>
      <c r="AK109" s="18"/>
      <c r="AL109" s="17" t="str">
        <f t="shared" ref="AL109" si="349">AL$6</f>
        <v>Clay</v>
      </c>
      <c r="AM109" s="18"/>
      <c r="AN109" s="17" t="str">
        <f t="shared" ref="AN109" si="350">AN$6</f>
        <v>Washington</v>
      </c>
      <c r="AO109" s="18"/>
      <c r="AP109" s="17" t="str">
        <f t="shared" ref="AP109" si="351">AP$6</f>
        <v>Jackson</v>
      </c>
      <c r="AQ109" s="18"/>
      <c r="AR109" s="17" t="str">
        <f t="shared" ref="AR109" si="352">AR$6</f>
        <v>Pacific</v>
      </c>
      <c r="AS109" s="18"/>
      <c r="AT109" s="17" t="str">
        <f t="shared" ref="AT109" si="353">AT$6</f>
        <v>Broadway</v>
      </c>
      <c r="AU109" s="18"/>
    </row>
    <row r="110" spans="3:47" x14ac:dyDescent="0.25">
      <c r="C110" s="2" t="s">
        <v>112</v>
      </c>
      <c r="D110" s="1">
        <f ca="1">OFFSET(Inputs!E54,$D$91-1,0,1,1)</f>
        <v>0</v>
      </c>
      <c r="E110" s="45">
        <f ca="1">OFFSET(Inputs!F29,$D$91-1,0,1,1)</f>
        <v>0</v>
      </c>
      <c r="F110" s="1">
        <f ca="1">OFFSET(Inputs!G54,$D$91-1,0,1,1)</f>
        <v>0</v>
      </c>
      <c r="G110" s="45">
        <f ca="1">OFFSET(Inputs!H29,$D$91-1,0,1,1)</f>
        <v>0</v>
      </c>
      <c r="H110" s="1">
        <f ca="1">OFFSET(Inputs!I54,$D$91-1,0,1,1)</f>
        <v>0</v>
      </c>
      <c r="I110" s="45">
        <f ca="1">OFFSET(Inputs!J29,$D$91-1,0,1,1)</f>
        <v>0</v>
      </c>
      <c r="J110" s="1">
        <f ca="1">OFFSET(Inputs!K54,$D$91-1,0,1,1)</f>
        <v>0</v>
      </c>
      <c r="K110" s="45">
        <f ca="1">OFFSET(Inputs!L29,$D$91-1,0,1,1)</f>
        <v>0</v>
      </c>
      <c r="L110" s="1">
        <f ca="1">OFFSET(Inputs!M54,$D$91-1,0,1,1)</f>
        <v>0</v>
      </c>
      <c r="M110" s="45">
        <f ca="1">OFFSET(Inputs!N29,$D$91-1,0,1,1)</f>
        <v>0</v>
      </c>
      <c r="N110" s="1">
        <f ca="1">OFFSET(Inputs!O54,$D$91-1,0,1,1)</f>
        <v>0</v>
      </c>
      <c r="O110" s="45">
        <f ca="1">OFFSET(Inputs!P29,$D$91-1,0,1,1)</f>
        <v>0</v>
      </c>
      <c r="P110" s="1">
        <f ca="1">OFFSET(Inputs!Q54,$D$91-1,0,1,1)</f>
        <v>0</v>
      </c>
      <c r="Q110" s="45">
        <f ca="1">OFFSET(Inputs!R29,$D$91-1,0,1,1)</f>
        <v>0</v>
      </c>
      <c r="R110" s="1">
        <f ca="1">OFFSET(Inputs!S54,$D$91-1,0,1,1)</f>
        <v>0</v>
      </c>
      <c r="S110" s="45">
        <f ca="1">OFFSET(Inputs!T29,$D$91-1,0,1,1)</f>
        <v>0</v>
      </c>
      <c r="T110" s="1">
        <f ca="1">OFFSET(Inputs!U54,$D$91-1,0,1,1)</f>
        <v>0</v>
      </c>
      <c r="U110" s="45">
        <f ca="1">OFFSET(Inputs!V29,$D$91-1,0,1,1)</f>
        <v>0</v>
      </c>
      <c r="V110" s="1">
        <f ca="1">OFFSET(Inputs!W54,$D$91-1,0,1,1)</f>
        <v>0</v>
      </c>
      <c r="W110" s="45">
        <f ca="1">OFFSET(Inputs!X29,$D$91-1,0,1,1)</f>
        <v>0</v>
      </c>
      <c r="X110" s="1">
        <f ca="1">OFFSET(Inputs!Y54,$D$91-1,0,1,1)</f>
        <v>0</v>
      </c>
      <c r="Y110" s="45">
        <f ca="1">OFFSET(Inputs!Z29,$D$91-1,0,1,1)</f>
        <v>0</v>
      </c>
      <c r="Z110" s="1">
        <f ca="1">OFFSET(Inputs!AA54,$D$91-1,0,1,1)</f>
        <v>0</v>
      </c>
      <c r="AA110" s="45">
        <f ca="1">OFFSET(Inputs!AB29,$D$91-1,0,1,1)</f>
        <v>0</v>
      </c>
      <c r="AB110" s="1">
        <f ca="1">OFFSET(Inputs!AC54,$D$91-1,0,1,1)</f>
        <v>0</v>
      </c>
      <c r="AC110" s="45">
        <f ca="1">OFFSET(Inputs!AD29,$D$91-1,0,1,1)</f>
        <v>0</v>
      </c>
      <c r="AD110" s="1">
        <f ca="1">OFFSET(Inputs!AE54,$D$91-1,0,1,1)</f>
        <v>0</v>
      </c>
      <c r="AE110" s="45">
        <f ca="1">OFFSET(Inputs!AF29,$D$91-1,0,1,1)</f>
        <v>0</v>
      </c>
      <c r="AF110" s="1">
        <f ca="1">OFFSET(Inputs!AG54,$D$91-1,0,1,1)</f>
        <v>0</v>
      </c>
      <c r="AG110" s="45">
        <f ca="1">OFFSET(Inputs!AH29,$D$91-1,0,1,1)</f>
        <v>0</v>
      </c>
      <c r="AH110" s="1">
        <f ca="1">OFFSET(Inputs!AI54,$D$91-1,0,1,1)</f>
        <v>0</v>
      </c>
      <c r="AI110" s="45">
        <f ca="1">OFFSET(Inputs!AJ29,$D$91-1,0,1,1)</f>
        <v>0</v>
      </c>
      <c r="AJ110" s="1">
        <f ca="1">OFFSET(Inputs!AK54,$D$91-1,0,1,1)</f>
        <v>0</v>
      </c>
      <c r="AK110" s="45">
        <f ca="1">OFFSET(Inputs!AL29,$D$91-1,0,1,1)</f>
        <v>0</v>
      </c>
      <c r="AL110" s="1">
        <f ca="1">OFFSET(Inputs!AM54,$D$91-1,0,1,1)</f>
        <v>0</v>
      </c>
      <c r="AM110" s="45">
        <f ca="1">OFFSET(Inputs!AN29,$D$91-1,0,1,1)</f>
        <v>0</v>
      </c>
      <c r="AN110" s="1">
        <f ca="1">OFFSET(Inputs!AO54,$D$91-1,0,1,1)</f>
        <v>0</v>
      </c>
      <c r="AO110" s="45">
        <f ca="1">OFFSET(Inputs!AP29,$D$91-1,0,1,1)</f>
        <v>0</v>
      </c>
      <c r="AP110" s="1">
        <f ca="1">OFFSET(Inputs!AQ54,$D$91-1,0,1,1)</f>
        <v>0</v>
      </c>
      <c r="AQ110" s="45">
        <f ca="1">OFFSET(Inputs!AR29,$D$91-1,0,1,1)</f>
        <v>0</v>
      </c>
      <c r="AR110" s="1">
        <f ca="1">OFFSET(Inputs!AS54,$D$91-1,0,1,1)</f>
        <v>0</v>
      </c>
      <c r="AS110" s="45">
        <f ca="1">OFFSET(Inputs!AT29,$D$91-1,0,1,1)</f>
        <v>0</v>
      </c>
      <c r="AT110" s="1">
        <f ca="1">OFFSET(Inputs!AU54,$D$91-1,0,1,1)</f>
        <v>0</v>
      </c>
      <c r="AU110" s="45">
        <f ca="1">OFFSET(Inputs!AV29,$D$91-1,0,1,1)</f>
        <v>0</v>
      </c>
    </row>
    <row r="111" spans="3:47" x14ac:dyDescent="0.25">
      <c r="C111" s="2" t="s">
        <v>113</v>
      </c>
      <c r="D111" s="1">
        <f ca="1">OFFSET(Inputs!E60,$D$91-1,0,1,1)</f>
        <v>37</v>
      </c>
      <c r="E111" s="45">
        <f ca="1">OFFSET(Inputs!F35,$D$91-1,0,1,1)</f>
        <v>0</v>
      </c>
      <c r="F111" s="1">
        <f ca="1">OFFSET(Inputs!G60,$D$91-1,0,1,1)</f>
        <v>46.5</v>
      </c>
      <c r="G111" s="45">
        <f ca="1">OFFSET(Inputs!H35,$D$91-1,0,1,1)</f>
        <v>0</v>
      </c>
      <c r="H111" s="1">
        <f ca="1">OFFSET(Inputs!I60,$D$91-1,0,1,1)</f>
        <v>48.5</v>
      </c>
      <c r="I111" s="45">
        <f ca="1">OFFSET(Inputs!J35,$D$91-1,0,1,1)</f>
        <v>0</v>
      </c>
      <c r="J111" s="1">
        <f ca="1">OFFSET(Inputs!K60,$D$91-1,0,1,1)</f>
        <v>50.5</v>
      </c>
      <c r="K111" s="45">
        <f ca="1">OFFSET(Inputs!L35,$D$91-1,0,1,1)</f>
        <v>0</v>
      </c>
      <c r="L111" s="1">
        <f ca="1">OFFSET(Inputs!M60,$D$91-1,0,1,1)</f>
        <v>45.5</v>
      </c>
      <c r="M111" s="45">
        <f ca="1">OFFSET(Inputs!N35,$D$91-1,0,1,1)</f>
        <v>0</v>
      </c>
      <c r="N111" s="1">
        <f ca="1">OFFSET(Inputs!O60,$D$91-1,0,1,1)</f>
        <v>46</v>
      </c>
      <c r="O111" s="45">
        <f ca="1">OFFSET(Inputs!P35,$D$91-1,0,1,1)</f>
        <v>0</v>
      </c>
      <c r="P111" s="1">
        <f ca="1">OFFSET(Inputs!Q60,$D$91-1,0,1,1)</f>
        <v>46.5</v>
      </c>
      <c r="Q111" s="45">
        <f ca="1">OFFSET(Inputs!R35,$D$91-1,0,1,1)</f>
        <v>0</v>
      </c>
      <c r="R111" s="1">
        <f ca="1">OFFSET(Inputs!S60,$D$91-1,0,1,1)</f>
        <v>46.5</v>
      </c>
      <c r="S111" s="45">
        <f ca="1">OFFSET(Inputs!T35,$D$91-1,0,1,1)</f>
        <v>0</v>
      </c>
      <c r="T111" s="1">
        <f ca="1">OFFSET(Inputs!U60,$D$91-1,0,1,1)</f>
        <v>46.5</v>
      </c>
      <c r="U111" s="45">
        <f ca="1">OFFSET(Inputs!V35,$D$91-1,0,1,1)</f>
        <v>0</v>
      </c>
      <c r="V111" s="1">
        <f ca="1">OFFSET(Inputs!W60,$D$91-1,0,1,1)</f>
        <v>44.5</v>
      </c>
      <c r="W111" s="45">
        <f ca="1">OFFSET(Inputs!X35,$D$91-1,0,1,1)</f>
        <v>0</v>
      </c>
      <c r="X111" s="1">
        <f ca="1">OFFSET(Inputs!Y60,$D$91-1,0,1,1)</f>
        <v>44.5</v>
      </c>
      <c r="Y111" s="45">
        <f ca="1">OFFSET(Inputs!Z35,$D$91-1,0,1,1)</f>
        <v>0</v>
      </c>
      <c r="Z111" s="1">
        <f ca="1">OFFSET(Inputs!AA60,$D$91-1,0,1,1)</f>
        <v>47.5</v>
      </c>
      <c r="AA111" s="45">
        <f ca="1">OFFSET(Inputs!AB35,$D$91-1,0,1,1)</f>
        <v>0</v>
      </c>
      <c r="AB111" s="1">
        <f ca="1">OFFSET(Inputs!AC60,$D$91-1,0,1,1)</f>
        <v>47.5</v>
      </c>
      <c r="AC111" s="45">
        <f ca="1">OFFSET(Inputs!AD35,$D$91-1,0,1,1)</f>
        <v>0</v>
      </c>
      <c r="AD111" s="1">
        <f ca="1">OFFSET(Inputs!AE60,$D$91-1,0,1,1)</f>
        <v>46.5</v>
      </c>
      <c r="AE111" s="45">
        <f ca="1">OFFSET(Inputs!AF35,$D$91-1,0,1,1)</f>
        <v>0</v>
      </c>
      <c r="AF111" s="1">
        <f ca="1">OFFSET(Inputs!AG60,$D$91-1,0,1,1)</f>
        <v>46.5</v>
      </c>
      <c r="AG111" s="45">
        <f ca="1">OFFSET(Inputs!AH35,$D$91-1,0,1,1)</f>
        <v>0</v>
      </c>
      <c r="AH111" s="1">
        <f ca="1">OFFSET(Inputs!AI60,$D$91-1,0,1,1)</f>
        <v>44</v>
      </c>
      <c r="AI111" s="45">
        <f ca="1">OFFSET(Inputs!AJ35,$D$91-1,0,1,1)</f>
        <v>0</v>
      </c>
      <c r="AJ111" s="1">
        <f ca="1">OFFSET(Inputs!AK60,$D$91-1,0,1,1)</f>
        <v>46.5</v>
      </c>
      <c r="AK111" s="45">
        <f ca="1">OFFSET(Inputs!AL35,$D$91-1,0,1,1)</f>
        <v>0</v>
      </c>
      <c r="AL111" s="1">
        <f ca="1">OFFSET(Inputs!AM60,$D$91-1,0,1,1)</f>
        <v>46.5</v>
      </c>
      <c r="AM111" s="45">
        <f ca="1">OFFSET(Inputs!AN35,$D$91-1,0,1,1)</f>
        <v>0</v>
      </c>
      <c r="AN111" s="1">
        <f ca="1">OFFSET(Inputs!AO60,$D$91-1,0,1,1)</f>
        <v>45.5</v>
      </c>
      <c r="AO111" s="45">
        <f ca="1">OFFSET(Inputs!AP35,$D$91-1,0,1,1)</f>
        <v>0</v>
      </c>
      <c r="AP111" s="1">
        <f ca="1">OFFSET(Inputs!AQ60,$D$91-1,0,1,1)</f>
        <v>46.5</v>
      </c>
      <c r="AQ111" s="45">
        <f ca="1">OFFSET(Inputs!AR35,$D$91-1,0,1,1)</f>
        <v>0</v>
      </c>
      <c r="AR111" s="1">
        <f ca="1">OFFSET(Inputs!AS60,$D$91-1,0,1,1)</f>
        <v>47.5</v>
      </c>
      <c r="AS111" s="45">
        <f ca="1">OFFSET(Inputs!AT35,$D$91-1,0,1,1)</f>
        <v>0</v>
      </c>
      <c r="AT111" s="1">
        <f ca="1">OFFSET(Inputs!AU60,$D$91-1,0,1,1)</f>
        <v>30</v>
      </c>
      <c r="AU111" s="45">
        <f ca="1">OFFSET(Inputs!AV35,$D$91-1,0,1,1)</f>
        <v>0</v>
      </c>
    </row>
    <row r="112" spans="3:47" x14ac:dyDescent="0.25">
      <c r="C112" s="2" t="s">
        <v>43</v>
      </c>
      <c r="D112" s="1">
        <f ca="1">OFFSET(Inputs!E66,$D$91-1,0,1,1)</f>
        <v>0</v>
      </c>
      <c r="E112" s="45"/>
      <c r="F112" s="1">
        <f ca="1">OFFSET(Inputs!G66,$D$91-1,0,1,1)</f>
        <v>0</v>
      </c>
      <c r="G112" s="45"/>
      <c r="H112" s="1">
        <f ca="1">OFFSET(Inputs!I66,$D$91-1,0,1,1)</f>
        <v>0</v>
      </c>
      <c r="I112" s="45"/>
      <c r="J112" s="1">
        <f ca="1">OFFSET(Inputs!K66,$D$91-1,0,1,1)</f>
        <v>0</v>
      </c>
      <c r="K112" s="45"/>
      <c r="L112" s="1">
        <f ca="1">OFFSET(Inputs!M66,$D$91-1,0,1,1)</f>
        <v>0</v>
      </c>
      <c r="M112" s="45"/>
      <c r="N112" s="1">
        <f ca="1">OFFSET(Inputs!O66,$D$91-1,0,1,1)</f>
        <v>0</v>
      </c>
      <c r="O112" s="45"/>
      <c r="P112" s="1">
        <f ca="1">OFFSET(Inputs!Q66,$D$91-1,0,1,1)</f>
        <v>0</v>
      </c>
      <c r="Q112" s="45"/>
      <c r="R112" s="1">
        <f ca="1">OFFSET(Inputs!S66,$D$91-1,0,1,1)</f>
        <v>0</v>
      </c>
      <c r="S112" s="45"/>
      <c r="T112" s="1">
        <f ca="1">OFFSET(Inputs!U66,$D$91-1,0,1,1)</f>
        <v>0</v>
      </c>
      <c r="U112" s="45"/>
      <c r="V112" s="1">
        <f ca="1">OFFSET(Inputs!W66,$D$91-1,0,1,1)</f>
        <v>0</v>
      </c>
      <c r="W112" s="45"/>
      <c r="X112" s="1">
        <f ca="1">OFFSET(Inputs!Y66,$D$91-1,0,1,1)</f>
        <v>0</v>
      </c>
      <c r="Y112" s="45"/>
      <c r="Z112" s="1">
        <f ca="1">OFFSET(Inputs!AA66,$D$91-1,0,1,1)</f>
        <v>0</v>
      </c>
      <c r="AA112" s="45"/>
      <c r="AB112" s="1">
        <f ca="1">OFFSET(Inputs!AC66,$D$91-1,0,1,1)</f>
        <v>0</v>
      </c>
      <c r="AC112" s="45"/>
      <c r="AD112" s="1">
        <f ca="1">OFFSET(Inputs!AE66,$D$91-1,0,1,1)</f>
        <v>0</v>
      </c>
      <c r="AE112" s="45"/>
      <c r="AF112" s="1">
        <f ca="1">OFFSET(Inputs!AG66,$D$91-1,0,1,1)</f>
        <v>0</v>
      </c>
      <c r="AG112" s="45"/>
      <c r="AH112" s="1">
        <f ca="1">OFFSET(Inputs!AI66,$D$91-1,0,1,1)</f>
        <v>0</v>
      </c>
      <c r="AI112" s="45"/>
      <c r="AJ112" s="1">
        <f ca="1">OFFSET(Inputs!AK66,$D$91-1,0,1,1)</f>
        <v>0</v>
      </c>
      <c r="AK112" s="45"/>
      <c r="AL112" s="1">
        <f ca="1">OFFSET(Inputs!AM66,$D$91-1,0,1,1)</f>
        <v>0</v>
      </c>
      <c r="AM112" s="45"/>
      <c r="AN112" s="1">
        <f ca="1">OFFSET(Inputs!AO66,$D$91-1,0,1,1)</f>
        <v>0</v>
      </c>
      <c r="AO112" s="45"/>
      <c r="AP112" s="1">
        <f ca="1">OFFSET(Inputs!AQ66,$D$91-1,0,1,1)</f>
        <v>0</v>
      </c>
      <c r="AQ112" s="45"/>
      <c r="AR112" s="1">
        <f ca="1">OFFSET(Inputs!AS66,$D$91-1,0,1,1)</f>
        <v>0</v>
      </c>
      <c r="AS112" s="45"/>
      <c r="AT112" s="1">
        <f ca="1">OFFSET(Inputs!AU66,$D$91-1,0,1,1)</f>
        <v>0</v>
      </c>
      <c r="AU112" s="45"/>
    </row>
    <row r="113" spans="1:52" x14ac:dyDescent="0.25">
      <c r="C113" s="2" t="s">
        <v>114</v>
      </c>
      <c r="D113" s="1">
        <f ca="1">OFFSET(Inputs!E72,$D$91-1,0,1,1)</f>
        <v>37</v>
      </c>
      <c r="E113" s="45"/>
      <c r="F113" s="1">
        <f ca="1">OFFSET(Inputs!G72,$D$91-1,0,1,1)</f>
        <v>46.5</v>
      </c>
      <c r="G113" s="45"/>
      <c r="H113" s="1">
        <f ca="1">OFFSET(Inputs!I72,$D$91-1,0,1,1)</f>
        <v>48.5</v>
      </c>
      <c r="I113" s="45"/>
      <c r="J113" s="1">
        <f ca="1">OFFSET(Inputs!K72,$D$91-1,0,1,1)</f>
        <v>50.5</v>
      </c>
      <c r="K113" s="45"/>
      <c r="L113" s="1">
        <f ca="1">OFFSET(Inputs!M72,$D$91-1,0,1,1)</f>
        <v>45.5</v>
      </c>
      <c r="M113" s="45"/>
      <c r="N113" s="1">
        <f ca="1">OFFSET(Inputs!O72,$D$91-1,0,1,1)</f>
        <v>46</v>
      </c>
      <c r="O113" s="45"/>
      <c r="P113" s="1">
        <f ca="1">OFFSET(Inputs!Q72,$D$91-1,0,1,1)</f>
        <v>46.5</v>
      </c>
      <c r="Q113" s="45"/>
      <c r="R113" s="1">
        <f ca="1">OFFSET(Inputs!S72,$D$91-1,0,1,1)</f>
        <v>46.5</v>
      </c>
      <c r="S113" s="45"/>
      <c r="T113" s="1">
        <f ca="1">OFFSET(Inputs!U72,$D$91-1,0,1,1)</f>
        <v>46.5</v>
      </c>
      <c r="U113" s="45"/>
      <c r="V113" s="1">
        <f ca="1">OFFSET(Inputs!W72,$D$91-1,0,1,1)</f>
        <v>44.5</v>
      </c>
      <c r="W113" s="45"/>
      <c r="X113" s="1">
        <f ca="1">OFFSET(Inputs!Y72,$D$91-1,0,1,1)</f>
        <v>44.5</v>
      </c>
      <c r="Y113" s="45"/>
      <c r="Z113" s="1">
        <f ca="1">OFFSET(Inputs!AA72,$D$91-1,0,1,1)</f>
        <v>47.5</v>
      </c>
      <c r="AA113" s="45"/>
      <c r="AB113" s="1">
        <f ca="1">OFFSET(Inputs!AC72,$D$91-1,0,1,1)</f>
        <v>47.5</v>
      </c>
      <c r="AC113" s="45"/>
      <c r="AD113" s="1">
        <f ca="1">OFFSET(Inputs!AE72,$D$91-1,0,1,1)</f>
        <v>46.5</v>
      </c>
      <c r="AE113" s="45"/>
      <c r="AF113" s="1">
        <f ca="1">OFFSET(Inputs!AG72,$D$91-1,0,1,1)</f>
        <v>46.5</v>
      </c>
      <c r="AG113" s="45"/>
      <c r="AH113" s="1">
        <f ca="1">OFFSET(Inputs!AI72,$D$91-1,0,1,1)</f>
        <v>44</v>
      </c>
      <c r="AI113" s="45"/>
      <c r="AJ113" s="1">
        <f ca="1">OFFSET(Inputs!AK72,$D$91-1,0,1,1)</f>
        <v>46.5</v>
      </c>
      <c r="AK113" s="45"/>
      <c r="AL113" s="1">
        <f ca="1">OFFSET(Inputs!AM72,$D$91-1,0,1,1)</f>
        <v>46.5</v>
      </c>
      <c r="AM113" s="45"/>
      <c r="AN113" s="1">
        <f ca="1">OFFSET(Inputs!AO72,$D$91-1,0,1,1)</f>
        <v>45.5</v>
      </c>
      <c r="AO113" s="45"/>
      <c r="AP113" s="1">
        <f ca="1">OFFSET(Inputs!AQ72,$D$91-1,0,1,1)</f>
        <v>46.5</v>
      </c>
      <c r="AQ113" s="45"/>
      <c r="AR113" s="1">
        <f ca="1">OFFSET(Inputs!AS72,$D$91-1,0,1,1)</f>
        <v>47.5</v>
      </c>
      <c r="AS113" s="45"/>
      <c r="AT113" s="1">
        <f ca="1">OFFSET(Inputs!AU72,$D$91-1,0,1,1)</f>
        <v>49.5</v>
      </c>
      <c r="AU113" s="45"/>
    </row>
    <row r="114" spans="1:52" x14ac:dyDescent="0.25">
      <c r="C114" s="2" t="s">
        <v>115</v>
      </c>
      <c r="D114" s="1" t="str">
        <f>Inputs!E78</f>
        <v>→</v>
      </c>
      <c r="E114" s="1">
        <f>Inputs!F78</f>
        <v>10.613636363636363</v>
      </c>
      <c r="F114" s="1" t="str">
        <f>Inputs!G78</f>
        <v>→</v>
      </c>
      <c r="G114" s="1">
        <f>Inputs!H78</f>
        <v>7.8181818181818175</v>
      </c>
      <c r="H114" s="1" t="str">
        <f>Inputs!I78</f>
        <v>→</v>
      </c>
      <c r="I114" s="1">
        <f>Inputs!J78</f>
        <v>7.8181818181818175</v>
      </c>
      <c r="J114" s="1" t="str">
        <f>Inputs!K78</f>
        <v>→</v>
      </c>
      <c r="K114" s="1">
        <f>Inputs!L78</f>
        <v>14.727272727272727</v>
      </c>
      <c r="L114" s="1" t="str">
        <f>Inputs!M78</f>
        <v>→</v>
      </c>
      <c r="M114" s="1">
        <f>Inputs!N78</f>
        <v>8.704545454545455</v>
      </c>
      <c r="N114" s="1" t="str">
        <f>Inputs!O78</f>
        <v>→</v>
      </c>
      <c r="O114" s="1">
        <f>Inputs!P78</f>
        <v>7.8181818181818175</v>
      </c>
      <c r="P114" s="1" t="str">
        <f>Inputs!Q78</f>
        <v>→</v>
      </c>
      <c r="Q114" s="1">
        <f>Inputs!R78</f>
        <v>7.8181818181818175</v>
      </c>
      <c r="R114" s="1" t="str">
        <f>Inputs!S78</f>
        <v>→</v>
      </c>
      <c r="S114" s="1">
        <f>Inputs!T78</f>
        <v>7.8181818181818175</v>
      </c>
      <c r="T114" s="1" t="str">
        <f>Inputs!U78</f>
        <v>→</v>
      </c>
      <c r="U114" s="1">
        <f>Inputs!V78</f>
        <v>7.8181818181818175</v>
      </c>
      <c r="V114" s="1" t="str">
        <f>Inputs!W78</f>
        <v>→</v>
      </c>
      <c r="W114" s="1">
        <f>Inputs!X78</f>
        <v>7.8181818181818175</v>
      </c>
      <c r="X114" s="1" t="str">
        <f>Inputs!Y78</f>
        <v>→</v>
      </c>
      <c r="Y114" s="1">
        <f>Inputs!Z78</f>
        <v>7.8181818181818175</v>
      </c>
      <c r="Z114" s="1" t="str">
        <f>Inputs!AA78</f>
        <v>→</v>
      </c>
      <c r="AA114" s="1">
        <f>Inputs!AB78</f>
        <v>7.8181818181818175</v>
      </c>
      <c r="AB114" s="1" t="str">
        <f>Inputs!AC78</f>
        <v>→</v>
      </c>
      <c r="AC114" s="1">
        <f>Inputs!AD78</f>
        <v>7.8181818181818175</v>
      </c>
      <c r="AD114" s="1" t="str">
        <f>Inputs!AE78</f>
        <v>→</v>
      </c>
      <c r="AE114" s="1">
        <f>Inputs!AF78</f>
        <v>7.8181818181818175</v>
      </c>
      <c r="AF114" s="1" t="str">
        <f>Inputs!AG78</f>
        <v>→</v>
      </c>
      <c r="AG114" s="1">
        <f>Inputs!AH78</f>
        <v>7.8181818181818175</v>
      </c>
      <c r="AH114" s="1" t="str">
        <f>Inputs!AI78</f>
        <v>→</v>
      </c>
      <c r="AI114" s="1">
        <f>Inputs!AJ78</f>
        <v>8.1818181818181817</v>
      </c>
      <c r="AJ114" s="1" t="str">
        <f>Inputs!AK78</f>
        <v>→</v>
      </c>
      <c r="AK114" s="1">
        <f>Inputs!AL78</f>
        <v>7.8181818181818175</v>
      </c>
      <c r="AL114" s="1" t="str">
        <f>Inputs!AM78</f>
        <v>→</v>
      </c>
      <c r="AM114" s="1">
        <f>Inputs!AN78</f>
        <v>7.8181818181818175</v>
      </c>
      <c r="AN114" s="1" t="str">
        <f>Inputs!AO78</f>
        <v>→</v>
      </c>
      <c r="AO114" s="1">
        <f>Inputs!AP78</f>
        <v>7.8136363636363635</v>
      </c>
      <c r="AP114" s="1" t="str">
        <f>Inputs!AQ78</f>
        <v>→</v>
      </c>
      <c r="AQ114" s="1">
        <f>Inputs!AR78</f>
        <v>7.8181818181818175</v>
      </c>
      <c r="AR114" s="1" t="str">
        <f>Inputs!AS78</f>
        <v>→</v>
      </c>
      <c r="AS114" s="1">
        <f>Inputs!AT78</f>
        <v>7.8181818181818175</v>
      </c>
      <c r="AT114" s="1" t="str">
        <f>Inputs!AU78</f>
        <v>→</v>
      </c>
      <c r="AU114" s="1">
        <f>Inputs!AV78</f>
        <v>8.1363636363636349</v>
      </c>
    </row>
    <row r="115" spans="1:52" x14ac:dyDescent="0.25">
      <c r="C115" s="2" t="s">
        <v>116</v>
      </c>
      <c r="D115" s="1" t="str">
        <f>Inputs!E79</f>
        <v>←</v>
      </c>
      <c r="E115" s="1">
        <f>Inputs!F79</f>
        <v>9.4090909090909083</v>
      </c>
      <c r="F115" s="1" t="str">
        <f>Inputs!G79</f>
        <v>←</v>
      </c>
      <c r="G115" s="1">
        <f>Inputs!H79</f>
        <v>7.8181818181818175</v>
      </c>
      <c r="H115" s="1" t="str">
        <f>Inputs!I79</f>
        <v>←</v>
      </c>
      <c r="I115" s="1">
        <f>Inputs!J79</f>
        <v>8.704545454545455</v>
      </c>
      <c r="J115" s="1" t="str">
        <f>Inputs!K79</f>
        <v>←</v>
      </c>
      <c r="K115" s="1">
        <f>Inputs!L79</f>
        <v>14.727272727272727</v>
      </c>
      <c r="L115" s="1" t="str">
        <f>Inputs!M79</f>
        <v>←</v>
      </c>
      <c r="M115" s="1">
        <f>Inputs!N79</f>
        <v>7.8181818181818175</v>
      </c>
      <c r="N115" s="1" t="str">
        <f>Inputs!O79</f>
        <v>←</v>
      </c>
      <c r="O115" s="1">
        <f>Inputs!P79</f>
        <v>7.8181818181818175</v>
      </c>
      <c r="P115" s="1" t="str">
        <f>Inputs!Q79</f>
        <v>←</v>
      </c>
      <c r="Q115" s="1">
        <f>Inputs!R79</f>
        <v>7.8181818181818175</v>
      </c>
      <c r="R115" s="1" t="str">
        <f>Inputs!S79</f>
        <v>←</v>
      </c>
      <c r="S115" s="1">
        <f>Inputs!T79</f>
        <v>7.8181818181818175</v>
      </c>
      <c r="T115" s="1" t="str">
        <f>Inputs!U79</f>
        <v>←</v>
      </c>
      <c r="U115" s="1">
        <f>Inputs!V79</f>
        <v>7.795454545454545</v>
      </c>
      <c r="V115" s="1" t="str">
        <f>Inputs!W79</f>
        <v>←</v>
      </c>
      <c r="W115" s="1">
        <f>Inputs!X79</f>
        <v>7.8181818181818175</v>
      </c>
      <c r="X115" s="1" t="str">
        <f>Inputs!Y79</f>
        <v>←</v>
      </c>
      <c r="Y115" s="1">
        <f>Inputs!Z79</f>
        <v>7.8181818181818175</v>
      </c>
      <c r="Z115" s="1" t="str">
        <f>Inputs!AA79</f>
        <v>←</v>
      </c>
      <c r="AA115" s="1">
        <f>Inputs!AB79</f>
        <v>7.8181818181818175</v>
      </c>
      <c r="AB115" s="1" t="str">
        <f>Inputs!AC79</f>
        <v>←</v>
      </c>
      <c r="AC115" s="1">
        <f>Inputs!AD79</f>
        <v>7.8181818181818175</v>
      </c>
      <c r="AD115" s="1" t="str">
        <f>Inputs!AE79</f>
        <v>←</v>
      </c>
      <c r="AE115" s="1">
        <f>Inputs!AF79</f>
        <v>7.8181818181818175</v>
      </c>
      <c r="AF115" s="1" t="str">
        <f>Inputs!AG79</f>
        <v>←</v>
      </c>
      <c r="AG115" s="1">
        <f>Inputs!AH79</f>
        <v>8.1818181818181817</v>
      </c>
      <c r="AH115" s="1" t="str">
        <f>Inputs!AI79</f>
        <v>←</v>
      </c>
      <c r="AI115" s="1">
        <f>Inputs!AJ79</f>
        <v>7.8181818181818175</v>
      </c>
      <c r="AJ115" s="1" t="str">
        <f>Inputs!AK79</f>
        <v>←</v>
      </c>
      <c r="AK115" s="1">
        <f>Inputs!AL79</f>
        <v>7.8181818181818175</v>
      </c>
      <c r="AL115" s="1" t="str">
        <f>Inputs!AM79</f>
        <v>←</v>
      </c>
      <c r="AM115" s="1">
        <f>Inputs!AN79</f>
        <v>7.8181818181818175</v>
      </c>
      <c r="AN115" s="1" t="str">
        <f>Inputs!AO79</f>
        <v>←</v>
      </c>
      <c r="AO115" s="1">
        <f>Inputs!AP79</f>
        <v>7.8124999999999991</v>
      </c>
      <c r="AP115" s="1" t="str">
        <f>Inputs!AQ79</f>
        <v>←</v>
      </c>
      <c r="AQ115" s="1">
        <f>Inputs!AR79</f>
        <v>7.8181818181818175</v>
      </c>
      <c r="AR115" s="1" t="str">
        <f>Inputs!AS79</f>
        <v>←</v>
      </c>
      <c r="AS115" s="1">
        <f>Inputs!AT79</f>
        <v>7.9090909090909083</v>
      </c>
      <c r="AT115" s="1" t="str">
        <f>Inputs!AU79</f>
        <v>←</v>
      </c>
      <c r="AU115" s="1">
        <f>Inputs!AV79</f>
        <v>7.8181818181818175</v>
      </c>
    </row>
    <row r="116" spans="1:52" x14ac:dyDescent="0.25">
      <c r="C116" s="2" t="s">
        <v>117</v>
      </c>
      <c r="D116" s="1" t="s">
        <v>37</v>
      </c>
      <c r="E116" s="1">
        <f>Inputs!F82</f>
        <v>467</v>
      </c>
      <c r="F116" s="1" t="s">
        <v>37</v>
      </c>
      <c r="G116" s="1">
        <f>Inputs!H82</f>
        <v>344</v>
      </c>
      <c r="H116" s="1" t="s">
        <v>37</v>
      </c>
      <c r="I116" s="1">
        <f>Inputs!J82</f>
        <v>344</v>
      </c>
      <c r="J116" s="1" t="s">
        <v>37</v>
      </c>
      <c r="K116" s="1">
        <f>Inputs!L82</f>
        <v>648</v>
      </c>
      <c r="L116" s="1" t="s">
        <v>37</v>
      </c>
      <c r="M116" s="1">
        <f>Inputs!N82</f>
        <v>383</v>
      </c>
      <c r="N116" s="1" t="s">
        <v>37</v>
      </c>
      <c r="O116" s="1">
        <f>Inputs!P82</f>
        <v>344</v>
      </c>
      <c r="P116" s="1" t="s">
        <v>37</v>
      </c>
      <c r="Q116" s="1">
        <f>Inputs!R82</f>
        <v>344</v>
      </c>
      <c r="R116" s="1" t="s">
        <v>37</v>
      </c>
      <c r="S116" s="1">
        <f>Inputs!T82</f>
        <v>344</v>
      </c>
      <c r="T116" s="1" t="s">
        <v>37</v>
      </c>
      <c r="U116" s="1">
        <f>Inputs!V82</f>
        <v>344</v>
      </c>
      <c r="V116" s="1" t="s">
        <v>37</v>
      </c>
      <c r="W116" s="1">
        <f>Inputs!X82</f>
        <v>344</v>
      </c>
      <c r="X116" s="1" t="s">
        <v>37</v>
      </c>
      <c r="Y116" s="1">
        <f>Inputs!Z82</f>
        <v>344</v>
      </c>
      <c r="Z116" s="1" t="s">
        <v>37</v>
      </c>
      <c r="AA116" s="1">
        <f>Inputs!AB82</f>
        <v>344</v>
      </c>
      <c r="AB116" s="1" t="s">
        <v>37</v>
      </c>
      <c r="AC116" s="1">
        <f>Inputs!AD82</f>
        <v>344</v>
      </c>
      <c r="AD116" s="1" t="s">
        <v>37</v>
      </c>
      <c r="AE116" s="1">
        <f>Inputs!AF82</f>
        <v>344</v>
      </c>
      <c r="AF116" s="1" t="s">
        <v>37</v>
      </c>
      <c r="AG116" s="1">
        <f>Inputs!AH82</f>
        <v>344</v>
      </c>
      <c r="AH116" s="1" t="s">
        <v>37</v>
      </c>
      <c r="AI116" s="1">
        <f>Inputs!AJ82</f>
        <v>360</v>
      </c>
      <c r="AJ116" s="1" t="s">
        <v>37</v>
      </c>
      <c r="AK116" s="1">
        <f>Inputs!AL82</f>
        <v>344</v>
      </c>
      <c r="AL116" s="1" t="s">
        <v>37</v>
      </c>
      <c r="AM116" s="1">
        <f>Inputs!AN82</f>
        <v>344</v>
      </c>
      <c r="AN116" s="1" t="s">
        <v>37</v>
      </c>
      <c r="AO116" s="1">
        <f>Inputs!AP82</f>
        <v>343.8</v>
      </c>
      <c r="AP116" s="1" t="s">
        <v>37</v>
      </c>
      <c r="AQ116" s="1">
        <f>Inputs!AR82</f>
        <v>344</v>
      </c>
      <c r="AR116" s="1" t="s">
        <v>37</v>
      </c>
      <c r="AS116" s="1">
        <f>Inputs!AT82</f>
        <v>344</v>
      </c>
      <c r="AT116" s="1" t="s">
        <v>37</v>
      </c>
      <c r="AU116" s="1">
        <f>Inputs!AV82</f>
        <v>358</v>
      </c>
    </row>
    <row r="117" spans="1:52" x14ac:dyDescent="0.25">
      <c r="C117" s="26"/>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Z117" s="27"/>
    </row>
    <row r="118" spans="1:52" x14ac:dyDescent="0.25">
      <c r="C118" s="26"/>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Z118" s="27"/>
    </row>
    <row r="119" spans="1:52" s="29" customFormat="1" ht="16.5" customHeight="1" x14ac:dyDescent="0.25">
      <c r="A119" s="28"/>
    </row>
    <row r="120" spans="1:52" x14ac:dyDescent="0.25">
      <c r="C120" s="26"/>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Z120" s="27"/>
    </row>
  </sheetData>
  <mergeCells count="6">
    <mergeCell ref="C108:AU108"/>
    <mergeCell ref="C42:E42"/>
    <mergeCell ref="C82:E82"/>
    <mergeCell ref="C89:AU89"/>
    <mergeCell ref="C93:AU93"/>
    <mergeCell ref="C99:AU99"/>
  </mergeCells>
  <conditionalFormatting sqref="D28">
    <cfRule type="expression" dxfId="53" priority="159">
      <formula>AND(D28&gt;=$D$43,D28&lt;=$E$43,D28&lt;&gt;"")</formula>
    </cfRule>
    <cfRule type="expression" dxfId="52" priority="160">
      <formula>AND(D28&lt;$D$44)</formula>
    </cfRule>
    <cfRule type="expression" dxfId="51" priority="161">
      <formula>AND(OR(D28&lt;$E$44,D28&gt;$E$43),D28&lt;&gt;"")</formula>
    </cfRule>
  </conditionalFormatting>
  <conditionalFormatting sqref="D28:U28">
    <cfRule type="expression" dxfId="50" priority="166">
      <formula>AND(D28&lt;$D$44)</formula>
    </cfRule>
    <cfRule type="expression" dxfId="49" priority="167">
      <formula>AND(OR(D28&lt;$E$44,D28&gt;$E$43),D28&lt;&gt;"")</formula>
    </cfRule>
  </conditionalFormatting>
  <conditionalFormatting sqref="D12:AU12 D28:K28">
    <cfRule type="expression" dxfId="48" priority="179">
      <formula>AND(D12&gt;=$D$43,D12&lt;=$E$43,D12&lt;&gt;"")</formula>
    </cfRule>
  </conditionalFormatting>
  <conditionalFormatting sqref="D12:AU12">
    <cfRule type="expression" dxfId="47" priority="177">
      <formula>AND(D12&lt;$D$44)</formula>
    </cfRule>
    <cfRule type="expression" dxfId="46" priority="178">
      <formula>AND(OR(D12&lt;$E$44,D12&gt;$E$43),D12&lt;&gt;"")</formula>
    </cfRule>
  </conditionalFormatting>
  <conditionalFormatting sqref="D51:AU51">
    <cfRule type="expression" dxfId="45" priority="85">
      <formula>AND(D51&lt;$D$84)</formula>
    </cfRule>
    <cfRule type="expression" dxfId="44" priority="86">
      <formula>AND(OR(D51&lt;$E$84,D51&gt;$E$83),D51&lt;&gt;"")</formula>
    </cfRule>
    <cfRule type="expression" dxfId="43" priority="87">
      <formula>AND(D51&gt;=$D$83,D51&lt;=$E$83,D51&lt;&gt;"")</formula>
    </cfRule>
  </conditionalFormatting>
  <conditionalFormatting sqref="D67:AU67">
    <cfRule type="expression" dxfId="42" priority="13">
      <formula>AND(D67&gt;=$D$43,D67&lt;=$E$43,D67&lt;&gt;"")</formula>
    </cfRule>
    <cfRule type="expression" dxfId="41" priority="14">
      <formula>AND(D67&lt;$D$84)</formula>
    </cfRule>
    <cfRule type="expression" dxfId="40" priority="15">
      <formula>AND(OR(D67&lt;$E$84,D67&gt;$E$83),D67&lt;&gt;"")</formula>
    </cfRule>
    <cfRule type="expression" dxfId="39" priority="16">
      <formula>AND(D67&gt;=$D$83,D67&lt;=$E$83,D67&lt;&gt;"")</formula>
    </cfRule>
  </conditionalFormatting>
  <conditionalFormatting sqref="L28:AU28">
    <cfRule type="expression" dxfId="38" priority="88">
      <formula>AND(L28&gt;=$D$43,L28&lt;=$E$43,L28&lt;&gt;"")</formula>
    </cfRule>
  </conditionalFormatting>
  <conditionalFormatting sqref="V28:AU28">
    <cfRule type="expression" dxfId="37" priority="89">
      <formula>AND(V28&lt;$D$44)</formula>
    </cfRule>
    <cfRule type="expression" dxfId="36" priority="90">
      <formula>AND(OR(V28&lt;$E$44,V28&gt;$E$43),V28&lt;&gt;"")</formula>
    </cfRule>
  </conditionalFormatting>
  <pageMargins left="0.7" right="0.7" top="0.75" bottom="0.75" header="0.3" footer="0.3"/>
  <pageSetup paperSize="17" scale="15" orientation="landscape" r:id="rId1"/>
  <headerFooter>
    <oddFooter>&amp;C&amp;8&amp;Z&amp;F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B888-D02C-4303-8243-44517F6EDDAA}">
  <sheetPr codeName="Sheet9">
    <tabColor rgb="FF92D050"/>
    <pageSetUpPr fitToPage="1"/>
  </sheetPr>
  <dimension ref="A2:AZ120"/>
  <sheetViews>
    <sheetView topLeftCell="AR1" zoomScale="85" zoomScaleNormal="85" workbookViewId="0">
      <selection activeCell="BA1" sqref="BA1:BH1048576"/>
    </sheetView>
  </sheetViews>
  <sheetFormatPr defaultRowHeight="15" x14ac:dyDescent="0.25"/>
  <cols>
    <col min="1" max="1" width="2.42578125" style="25" customWidth="1"/>
    <col min="2" max="2" width="2.42578125" customWidth="1"/>
    <col min="3" max="3" width="48" customWidth="1"/>
    <col min="4" max="4" width="12.85546875" customWidth="1"/>
    <col min="5" max="5" width="7.140625" customWidth="1"/>
    <col min="6" max="6" width="12.85546875" customWidth="1"/>
    <col min="7" max="7" width="7.140625" customWidth="1"/>
    <col min="8" max="8" width="12.85546875" customWidth="1"/>
    <col min="9" max="9" width="7.140625" customWidth="1"/>
    <col min="10" max="10" width="12.85546875" customWidth="1"/>
    <col min="11" max="11" width="7.140625" customWidth="1"/>
    <col min="12" max="12" width="13" customWidth="1"/>
    <col min="13" max="13" width="7.140625" customWidth="1"/>
    <col min="14" max="14" width="12.85546875" customWidth="1"/>
    <col min="15" max="15" width="7.140625" customWidth="1"/>
    <col min="16" max="16" width="12.5703125" customWidth="1"/>
    <col min="17" max="17" width="7.140625" customWidth="1"/>
    <col min="18" max="18" width="12.5703125" customWidth="1"/>
    <col min="19" max="19" width="7.140625" customWidth="1"/>
    <col min="20" max="20" width="12.85546875" customWidth="1"/>
    <col min="21" max="21" width="7.140625" customWidth="1"/>
    <col min="22" max="22" width="12.85546875" customWidth="1"/>
    <col min="23" max="23" width="7.140625" customWidth="1"/>
    <col min="24" max="24" width="12.85546875" customWidth="1"/>
    <col min="25" max="25" width="7.140625" customWidth="1"/>
    <col min="26" max="26" width="12.85546875" customWidth="1"/>
    <col min="27" max="27" width="7.140625" customWidth="1"/>
    <col min="28" max="28" width="12.85546875" customWidth="1"/>
    <col min="29" max="29" width="7.140625" customWidth="1"/>
    <col min="30" max="30" width="12.85546875" customWidth="1"/>
    <col min="31" max="31" width="7.140625" customWidth="1"/>
    <col min="32" max="32" width="12.85546875" customWidth="1"/>
    <col min="33" max="33" width="7.140625" customWidth="1"/>
    <col min="34" max="34" width="12.85546875" customWidth="1"/>
    <col min="35" max="35" width="7.140625" customWidth="1"/>
    <col min="36" max="36" width="12.85546875" customWidth="1"/>
    <col min="37" max="37" width="7.140625" customWidth="1"/>
    <col min="38" max="38" width="12.85546875" customWidth="1"/>
    <col min="39" max="39" width="7.140625" customWidth="1"/>
    <col min="40" max="40" width="12.85546875" customWidth="1"/>
    <col min="41" max="41" width="7.140625" customWidth="1"/>
    <col min="42" max="42" width="12.85546875" customWidth="1"/>
    <col min="43" max="43" width="7.140625" customWidth="1"/>
    <col min="44" max="44" width="12.85546875" customWidth="1"/>
    <col min="45" max="45" width="7.140625" customWidth="1"/>
    <col min="46" max="46" width="12.85546875" customWidth="1"/>
    <col min="47" max="48" width="7.140625" customWidth="1"/>
    <col min="49" max="49" width="33.7109375" bestFit="1" customWidth="1"/>
    <col min="51" max="51" width="7.5703125" bestFit="1" customWidth="1"/>
    <col min="52" max="52" width="7.140625" customWidth="1"/>
    <col min="53" max="53" width="3.5703125" customWidth="1"/>
    <col min="54" max="54" width="14.42578125" customWidth="1"/>
    <col min="58" max="58" width="9.140625" customWidth="1"/>
  </cols>
  <sheetData>
    <row r="2" spans="3:51" ht="26.25" x14ac:dyDescent="0.4">
      <c r="C2" s="8" t="s">
        <v>0</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W2" s="38" t="str">
        <f>"Current Dial: "&amp;D91</f>
        <v>Current Dial: 2</v>
      </c>
    </row>
    <row r="3" spans="3:51" ht="18.75" x14ac:dyDescent="0.3">
      <c r="C3" s="9" t="str">
        <f>"Proposed Conditions for Dial "&amp;D91</f>
        <v>Proposed Conditions for Dial 2</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3:51" ht="15.75" thickBot="1" x14ac:dyDescent="0.3">
      <c r="C4" s="69" t="s">
        <v>118</v>
      </c>
    </row>
    <row r="5" spans="3:51" ht="18.75" x14ac:dyDescent="0.3">
      <c r="C5" s="61" t="s">
        <v>53</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W5" s="39" t="s">
        <v>54</v>
      </c>
      <c r="AY5" t="s">
        <v>55</v>
      </c>
    </row>
    <row r="6" spans="3:51" ht="15.75" thickBot="1" x14ac:dyDescent="0.3">
      <c r="C6" s="17"/>
      <c r="D6" s="17" t="str">
        <f>Inputs!E13</f>
        <v>Market</v>
      </c>
      <c r="E6" s="18"/>
      <c r="F6" s="17" t="str">
        <f>Inputs!G13</f>
        <v>Fell</v>
      </c>
      <c r="G6" s="18"/>
      <c r="H6" s="17" t="str">
        <f>Inputs!I13</f>
        <v>Hayes</v>
      </c>
      <c r="I6" s="18"/>
      <c r="J6" s="17" t="str">
        <f>Inputs!K13</f>
        <v>Grove</v>
      </c>
      <c r="K6" s="18"/>
      <c r="L6" s="17" t="str">
        <f>Inputs!M13</f>
        <v>McAllister</v>
      </c>
      <c r="M6" s="18"/>
      <c r="N6" s="17" t="str">
        <f>Inputs!O13</f>
        <v>Golden Gate</v>
      </c>
      <c r="O6" s="18"/>
      <c r="P6" s="17" t="str">
        <f>Inputs!Q13</f>
        <v>Turk</v>
      </c>
      <c r="Q6" s="18"/>
      <c r="R6" s="17" t="str">
        <f>Inputs!S13</f>
        <v>Eddy</v>
      </c>
      <c r="S6" s="18"/>
      <c r="T6" s="17" t="str">
        <f>Inputs!U13</f>
        <v>Ellis</v>
      </c>
      <c r="U6" s="18"/>
      <c r="V6" s="17" t="str">
        <f>Inputs!W13</f>
        <v>O'Farrell</v>
      </c>
      <c r="W6" s="18"/>
      <c r="X6" s="17" t="str">
        <f>Inputs!Y13</f>
        <v>Geary</v>
      </c>
      <c r="Y6" s="18"/>
      <c r="Z6" s="17" t="str">
        <f>Inputs!AA13</f>
        <v>Post</v>
      </c>
      <c r="AA6" s="18"/>
      <c r="AB6" s="17" t="str">
        <f>Inputs!AC13</f>
        <v>Sutter</v>
      </c>
      <c r="AC6" s="18"/>
      <c r="AD6" s="17" t="str">
        <f>Inputs!AE13</f>
        <v>Bush</v>
      </c>
      <c r="AE6" s="18"/>
      <c r="AF6" s="17" t="str">
        <f>Inputs!AG13</f>
        <v>Pine</v>
      </c>
      <c r="AG6" s="18"/>
      <c r="AH6" s="17" t="str">
        <f>Inputs!AI13</f>
        <v>California</v>
      </c>
      <c r="AI6" s="18"/>
      <c r="AJ6" s="17" t="str">
        <f>Inputs!AK13</f>
        <v>Sacramento</v>
      </c>
      <c r="AK6" s="18"/>
      <c r="AL6" s="17" t="str">
        <f>Inputs!AM13</f>
        <v>Clay</v>
      </c>
      <c r="AM6" s="18"/>
      <c r="AN6" s="17" t="str">
        <f>Inputs!AO13</f>
        <v>Washington</v>
      </c>
      <c r="AO6" s="18"/>
      <c r="AP6" s="17" t="str">
        <f>Inputs!AQ13</f>
        <v>Jackson</v>
      </c>
      <c r="AQ6" s="18"/>
      <c r="AR6" s="17" t="str">
        <f>Inputs!AS13</f>
        <v>Pacific</v>
      </c>
      <c r="AS6" s="18"/>
      <c r="AT6" s="17" t="str">
        <f>Inputs!AU13</f>
        <v>Broadway</v>
      </c>
      <c r="AU6" s="18"/>
      <c r="AW6" s="40" t="s">
        <v>56</v>
      </c>
      <c r="AX6">
        <f ca="1">SUM(AX15,AX31)</f>
        <v>94.625</v>
      </c>
      <c r="AY6" t="s">
        <v>57</v>
      </c>
    </row>
    <row r="7" spans="3:51" ht="15.75" thickBot="1" x14ac:dyDescent="0.3">
      <c r="C7" s="30" t="s">
        <v>58</v>
      </c>
      <c r="D7" s="31">
        <v>54</v>
      </c>
      <c r="E7" s="32"/>
      <c r="F7" s="31">
        <v>35</v>
      </c>
      <c r="G7" s="32"/>
      <c r="H7" s="31">
        <v>39</v>
      </c>
      <c r="I7" s="32"/>
      <c r="J7" s="31">
        <v>55</v>
      </c>
      <c r="K7" s="32"/>
      <c r="L7" s="31">
        <v>62</v>
      </c>
      <c r="M7" s="32"/>
      <c r="N7" s="31">
        <v>52</v>
      </c>
      <c r="O7" s="32"/>
      <c r="P7" s="31">
        <v>50</v>
      </c>
      <c r="Q7" s="32"/>
      <c r="R7" s="31">
        <v>46</v>
      </c>
      <c r="S7" s="32"/>
      <c r="T7" s="31">
        <v>40</v>
      </c>
      <c r="U7" s="32"/>
      <c r="V7" s="31">
        <v>32</v>
      </c>
      <c r="W7" s="32"/>
      <c r="X7" s="31">
        <v>10</v>
      </c>
      <c r="Y7" s="32"/>
      <c r="Z7" s="31">
        <v>87</v>
      </c>
      <c r="AA7" s="32"/>
      <c r="AB7" s="31">
        <v>89</v>
      </c>
      <c r="AC7" s="32"/>
      <c r="AD7" s="31">
        <v>71</v>
      </c>
      <c r="AE7" s="32"/>
      <c r="AF7" s="31">
        <v>63</v>
      </c>
      <c r="AG7" s="32"/>
      <c r="AH7" s="31">
        <v>65</v>
      </c>
      <c r="AI7" s="32"/>
      <c r="AJ7" s="31">
        <v>68</v>
      </c>
      <c r="AK7" s="32"/>
      <c r="AL7" s="31">
        <v>39</v>
      </c>
      <c r="AM7" s="32"/>
      <c r="AN7" s="31">
        <v>30</v>
      </c>
      <c r="AO7" s="32"/>
      <c r="AP7" s="31">
        <v>32</v>
      </c>
      <c r="AQ7" s="32"/>
      <c r="AR7" s="31">
        <v>0</v>
      </c>
      <c r="AS7" s="32"/>
      <c r="AT7" s="31">
        <v>12</v>
      </c>
      <c r="AU7" s="32"/>
      <c r="AW7" s="41" t="s">
        <v>59</v>
      </c>
      <c r="AX7">
        <f ca="1">SUM(AX70,AX54)</f>
        <v>283.82840909090919</v>
      </c>
      <c r="AY7" t="s">
        <v>60</v>
      </c>
    </row>
    <row r="8" spans="3:51" ht="15.75" thickBot="1" x14ac:dyDescent="0.3">
      <c r="C8" s="33" t="s">
        <v>61</v>
      </c>
      <c r="D8" s="34">
        <f ca="1">D95</f>
        <v>12</v>
      </c>
      <c r="E8" s="35"/>
      <c r="F8" s="34">
        <f ca="1">F95</f>
        <v>49</v>
      </c>
      <c r="G8" s="35"/>
      <c r="H8" s="34">
        <f ca="1">H95</f>
        <v>49</v>
      </c>
      <c r="I8" s="35"/>
      <c r="J8" s="34">
        <f ca="1">J95</f>
        <v>44</v>
      </c>
      <c r="K8" s="35"/>
      <c r="L8" s="34">
        <f ca="1">L95</f>
        <v>69</v>
      </c>
      <c r="M8" s="35"/>
      <c r="N8" s="34">
        <f ca="1">N95</f>
        <v>61</v>
      </c>
      <c r="O8" s="35"/>
      <c r="P8" s="34">
        <f ca="1">P95</f>
        <v>54</v>
      </c>
      <c r="Q8" s="35"/>
      <c r="R8" s="34">
        <f ca="1">R95</f>
        <v>47</v>
      </c>
      <c r="S8" s="35"/>
      <c r="T8" s="34">
        <f ca="1">T95</f>
        <v>38</v>
      </c>
      <c r="U8" s="35"/>
      <c r="V8" s="34">
        <f ca="1">V95</f>
        <v>35</v>
      </c>
      <c r="W8" s="35"/>
      <c r="X8" s="34">
        <f ca="1">X95</f>
        <v>29</v>
      </c>
      <c r="Y8" s="35"/>
      <c r="Z8" s="34">
        <f ca="1">Z95</f>
        <v>17</v>
      </c>
      <c r="AA8" s="35"/>
      <c r="AB8" s="34">
        <f ca="1">AB95</f>
        <v>10</v>
      </c>
      <c r="AC8" s="35"/>
      <c r="AD8" s="34">
        <f ca="1">AD95</f>
        <v>89</v>
      </c>
      <c r="AE8" s="35"/>
      <c r="AF8" s="34">
        <f ca="1">AF95</f>
        <v>77</v>
      </c>
      <c r="AG8" s="35"/>
      <c r="AH8" s="34">
        <f ca="1">AH95</f>
        <v>65</v>
      </c>
      <c r="AI8" s="35"/>
      <c r="AJ8" s="34">
        <f ca="1">AJ95</f>
        <v>60</v>
      </c>
      <c r="AK8" s="35"/>
      <c r="AL8" s="34">
        <f ca="1">AL95</f>
        <v>55</v>
      </c>
      <c r="AM8" s="35"/>
      <c r="AN8" s="34">
        <f ca="1">AN95</f>
        <v>50</v>
      </c>
      <c r="AO8" s="35"/>
      <c r="AP8" s="34">
        <f ca="1">AP95</f>
        <v>45</v>
      </c>
      <c r="AQ8" s="35"/>
      <c r="AR8" s="34">
        <f ca="1">AR95</f>
        <v>35</v>
      </c>
      <c r="AS8" s="35"/>
      <c r="AT8" s="34">
        <f ca="1">AT95</f>
        <v>21</v>
      </c>
      <c r="AU8" s="35"/>
      <c r="AW8" s="42" t="s">
        <v>62</v>
      </c>
      <c r="AX8">
        <f ca="1">SUM(AX6:AX7)</f>
        <v>378.45340909090919</v>
      </c>
      <c r="AY8" t="s">
        <v>63</v>
      </c>
    </row>
    <row r="9" spans="3:51" ht="15.75" thickBot="1" x14ac:dyDescent="0.3"/>
    <row r="10" spans="3:51" ht="18.75" x14ac:dyDescent="0.3">
      <c r="C10" s="56" t="s">
        <v>64</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W10" s="23" t="s">
        <v>65</v>
      </c>
      <c r="AX10" s="23"/>
      <c r="AY10" s="23"/>
    </row>
    <row r="11" spans="3:51" x14ac:dyDescent="0.25">
      <c r="C11" s="19"/>
      <c r="D11" s="17" t="str">
        <f>D$6</f>
        <v>Market</v>
      </c>
      <c r="E11" s="18"/>
      <c r="F11" s="17" t="str">
        <f>F$6</f>
        <v>Fell</v>
      </c>
      <c r="G11" s="18"/>
      <c r="H11" s="17" t="str">
        <f t="shared" ref="H11" si="0">H$6</f>
        <v>Hayes</v>
      </c>
      <c r="I11" s="18"/>
      <c r="J11" s="17" t="str">
        <f t="shared" ref="J11" si="1">J$6</f>
        <v>Grove</v>
      </c>
      <c r="K11" s="18"/>
      <c r="L11" s="17" t="str">
        <f t="shared" ref="L11" si="2">L$6</f>
        <v>McAllister</v>
      </c>
      <c r="M11" s="18"/>
      <c r="N11" s="17" t="str">
        <f t="shared" ref="N11" si="3">N$6</f>
        <v>Golden Gate</v>
      </c>
      <c r="O11" s="18"/>
      <c r="P11" s="17" t="str">
        <f t="shared" ref="P11" si="4">P$6</f>
        <v>Turk</v>
      </c>
      <c r="Q11" s="18"/>
      <c r="R11" s="17" t="str">
        <f t="shared" ref="R11" si="5">R$6</f>
        <v>Eddy</v>
      </c>
      <c r="S11" s="18"/>
      <c r="T11" s="17" t="str">
        <f t="shared" ref="T11" si="6">T$6</f>
        <v>Ellis</v>
      </c>
      <c r="U11" s="18"/>
      <c r="V11" s="17" t="str">
        <f t="shared" ref="V11" si="7">V$6</f>
        <v>O'Farrell</v>
      </c>
      <c r="W11" s="18"/>
      <c r="X11" s="17" t="str">
        <f t="shared" ref="X11" si="8">X$6</f>
        <v>Geary</v>
      </c>
      <c r="Y11" s="18"/>
      <c r="Z11" s="17" t="str">
        <f t="shared" ref="Z11" si="9">Z$6</f>
        <v>Post</v>
      </c>
      <c r="AA11" s="18"/>
      <c r="AB11" s="17" t="str">
        <f t="shared" ref="AB11" si="10">AB$6</f>
        <v>Sutter</v>
      </c>
      <c r="AC11" s="18"/>
      <c r="AD11" s="17" t="str">
        <f t="shared" ref="AD11" si="11">AD$6</f>
        <v>Bush</v>
      </c>
      <c r="AE11" s="18"/>
      <c r="AF11" s="17" t="str">
        <f t="shared" ref="AF11" si="12">AF$6</f>
        <v>Pine</v>
      </c>
      <c r="AG11" s="18"/>
      <c r="AH11" s="17" t="str">
        <f t="shared" ref="AH11" si="13">AH$6</f>
        <v>California</v>
      </c>
      <c r="AI11" s="18"/>
      <c r="AJ11" s="17" t="str">
        <f t="shared" ref="AJ11" si="14">AJ$6</f>
        <v>Sacramento</v>
      </c>
      <c r="AK11" s="18"/>
      <c r="AL11" s="17" t="str">
        <f t="shared" ref="AL11" si="15">AL$6</f>
        <v>Clay</v>
      </c>
      <c r="AM11" s="18"/>
      <c r="AN11" s="17" t="str">
        <f t="shared" ref="AN11" si="16">AN$6</f>
        <v>Washington</v>
      </c>
      <c r="AO11" s="18"/>
      <c r="AP11" s="17" t="str">
        <f t="shared" ref="AP11" si="17">AP$6</f>
        <v>Jackson</v>
      </c>
      <c r="AQ11" s="18"/>
      <c r="AR11" s="17" t="str">
        <f t="shared" ref="AR11" si="18">AR$6</f>
        <v>Pacific</v>
      </c>
      <c r="AS11" s="18"/>
      <c r="AT11" s="17" t="str">
        <f t="shared" ref="AT11" si="19">AT$6</f>
        <v>Broadway</v>
      </c>
      <c r="AU11" s="18"/>
      <c r="AW11" s="21" t="s">
        <v>66</v>
      </c>
      <c r="AX11" s="2" t="s">
        <v>67</v>
      </c>
      <c r="AY11" s="2" t="s">
        <v>68</v>
      </c>
    </row>
    <row r="12" spans="3:51" x14ac:dyDescent="0.25">
      <c r="C12" s="20" t="s">
        <v>69</v>
      </c>
      <c r="D12" s="5">
        <v>0</v>
      </c>
      <c r="E12" s="5"/>
      <c r="F12" s="5">
        <f ca="1">F18-F21</f>
        <v>35</v>
      </c>
      <c r="G12" s="5"/>
      <c r="H12" s="5">
        <f t="shared" ref="H12" ca="1" si="20">H18-H21</f>
        <v>39</v>
      </c>
      <c r="I12" s="5"/>
      <c r="J12" s="5">
        <f t="shared" ref="J12" ca="1" si="21">J18-J21</f>
        <v>31</v>
      </c>
      <c r="K12" s="5"/>
      <c r="L12" s="5">
        <f t="shared" ref="L12" ca="1" si="22">L18-L21</f>
        <v>-13</v>
      </c>
      <c r="M12" s="5"/>
      <c r="N12" s="5">
        <f t="shared" ref="N12" ca="1" si="23">N18-N21</f>
        <v>24</v>
      </c>
      <c r="O12" s="5"/>
      <c r="P12" s="5">
        <f t="shared" ref="P12" ca="1" si="24">P18-P21</f>
        <v>34</v>
      </c>
      <c r="Q12" s="5"/>
      <c r="R12" s="5">
        <f t="shared" ref="R12" ca="1" si="25">R18-R21</f>
        <v>-10</v>
      </c>
      <c r="S12" s="5"/>
      <c r="T12" s="5">
        <f t="shared" ref="T12" ca="1" si="26">T18-T21</f>
        <v>19</v>
      </c>
      <c r="U12" s="5"/>
      <c r="V12" s="5">
        <f t="shared" ref="V12" ca="1" si="27">V18-V21</f>
        <v>35</v>
      </c>
      <c r="W12" s="5"/>
      <c r="X12" s="5">
        <f t="shared" ref="X12" ca="1" si="28">X18-X21</f>
        <v>8</v>
      </c>
      <c r="Y12" s="5"/>
      <c r="Z12" s="5">
        <f t="shared" ref="Z12" ca="1" si="29">Z18-Z21</f>
        <v>31</v>
      </c>
      <c r="AA12" s="5"/>
      <c r="AB12" s="5">
        <f t="shared" ref="AB12" ca="1" si="30">AB18-AB21</f>
        <v>37</v>
      </c>
      <c r="AC12" s="5"/>
      <c r="AD12" s="5">
        <f t="shared" ref="AD12" ca="1" si="31">AD18-AD21</f>
        <v>2</v>
      </c>
      <c r="AE12" s="5"/>
      <c r="AF12" s="5">
        <f t="shared" ref="AF12" ca="1" si="32">AF18-AF21</f>
        <v>26</v>
      </c>
      <c r="AG12" s="5"/>
      <c r="AH12" s="5">
        <f t="shared" ref="AH12" ca="1" si="33">AH18-AH21</f>
        <v>32</v>
      </c>
      <c r="AI12" s="5"/>
      <c r="AJ12" s="5">
        <f t="shared" ref="AJ12" ca="1" si="34">AJ18-AJ21</f>
        <v>37</v>
      </c>
      <c r="AK12" s="5"/>
      <c r="AL12" s="5">
        <f t="shared" ref="AL12" ca="1" si="35">AL18-AL21</f>
        <v>14</v>
      </c>
      <c r="AM12" s="5"/>
      <c r="AN12" s="5">
        <f t="shared" ref="AN12" ca="1" si="36">AN18-AN21</f>
        <v>31</v>
      </c>
      <c r="AO12" s="5"/>
      <c r="AP12" s="5">
        <f t="shared" ref="AP12" ca="1" si="37">AP18-AP21</f>
        <v>37</v>
      </c>
      <c r="AQ12" s="5"/>
      <c r="AR12" s="5">
        <f t="shared" ref="AR12" ca="1" si="38">AR18-AR21</f>
        <v>13</v>
      </c>
      <c r="AS12" s="5"/>
      <c r="AT12" s="5">
        <f t="shared" ref="AT12" ca="1" si="39">AT18-AT21</f>
        <v>9</v>
      </c>
      <c r="AU12" s="5"/>
      <c r="AW12" s="22" t="s">
        <v>70</v>
      </c>
      <c r="AX12" s="5">
        <f ca="1">SUMIF(D12:AU12,"&lt;0")*-1+COUNTIF(D12:AU12,"&lt;0")*5</f>
        <v>33</v>
      </c>
      <c r="AY12" s="5">
        <v>1</v>
      </c>
    </row>
    <row r="13" spans="3:51" ht="15.75" thickBot="1" x14ac:dyDescent="0.3">
      <c r="C13" s="11" t="s">
        <v>71</v>
      </c>
      <c r="D13" s="12">
        <f ca="1">D102</f>
        <v>37</v>
      </c>
      <c r="E13" s="12"/>
      <c r="F13" s="55">
        <f ca="1">IF(F12&lt;0,"N/A",F22-F18)</f>
        <v>8.5</v>
      </c>
      <c r="G13" s="12"/>
      <c r="H13" s="55">
        <f t="shared" ref="H13" ca="1" si="40">IF(H12&lt;0,"N/A",H22-H18)</f>
        <v>9.5</v>
      </c>
      <c r="I13" s="12"/>
      <c r="J13" s="55">
        <f t="shared" ref="J13" ca="1" si="41">IF(J12&lt;0,"N/A",J22-J18)</f>
        <v>19.5</v>
      </c>
      <c r="K13" s="12"/>
      <c r="L13" s="55" t="str">
        <f t="shared" ref="L13" ca="1" si="42">IF(L12&lt;0,"N/A",L22-L18)</f>
        <v>N/A</v>
      </c>
      <c r="M13" s="12"/>
      <c r="N13" s="12">
        <f t="shared" ref="N13" ca="1" si="43">IF(N12&lt;0,"N/A",N22-N18)</f>
        <v>22</v>
      </c>
      <c r="O13" s="12"/>
      <c r="P13" s="55">
        <f t="shared" ref="P13" ca="1" si="44">IF(P12&lt;0,"N/A",P22-P18)</f>
        <v>12.5</v>
      </c>
      <c r="Q13" s="12"/>
      <c r="R13" s="55" t="str">
        <f t="shared" ref="R13" ca="1" si="45">IF(R12&lt;0,"N/A",R22-R18)</f>
        <v>N/A</v>
      </c>
      <c r="S13" s="12"/>
      <c r="T13" s="55">
        <f t="shared" ref="T13" ca="1" si="46">IF(T12&lt;0,"N/A",T22-T18)</f>
        <v>27.5</v>
      </c>
      <c r="U13" s="12"/>
      <c r="V13" s="55">
        <f t="shared" ref="V13" ca="1" si="47">IF(V12&lt;0,"N/A",V22-V18)</f>
        <v>9.5</v>
      </c>
      <c r="W13" s="12"/>
      <c r="X13" s="55">
        <f t="shared" ref="X13" ca="1" si="48">IF(X12&lt;0,"N/A",X22-X18)</f>
        <v>36.5</v>
      </c>
      <c r="Y13" s="12"/>
      <c r="Z13" s="55">
        <f t="shared" ref="Z13" ca="1" si="49">IF(Z12&lt;0,"N/A",Z22-Z18)</f>
        <v>16.5</v>
      </c>
      <c r="AA13" s="12"/>
      <c r="AB13" s="55">
        <f t="shared" ref="AB13" ca="1" si="50">IF(AB12&lt;0,"N/A",AB22-AB18)</f>
        <v>10.5</v>
      </c>
      <c r="AC13" s="12"/>
      <c r="AD13" s="12">
        <f t="shared" ref="AD13" ca="1" si="51">IF(AD12&lt;0,"N/A",AD22-AD18)</f>
        <v>44.5</v>
      </c>
      <c r="AE13" s="12"/>
      <c r="AF13" s="55">
        <f t="shared" ref="AF13" ca="1" si="52">IF(AF12&lt;0,"N/A",AF22-AF18)</f>
        <v>20.5</v>
      </c>
      <c r="AG13" s="12"/>
      <c r="AH13" s="12">
        <f t="shared" ref="AH13" ca="1" si="53">IF(AH12&lt;0,"N/A",AH22-AH18)</f>
        <v>12</v>
      </c>
      <c r="AI13" s="12"/>
      <c r="AJ13" s="55">
        <f t="shared" ref="AJ13" ca="1" si="54">IF(AJ12&lt;0,"N/A",AJ22-AJ18)</f>
        <v>9.5</v>
      </c>
      <c r="AK13" s="12"/>
      <c r="AL13" s="55">
        <f t="shared" ref="AL13" ca="1" si="55">IF(AL12&lt;0,"N/A",AL22-AL18)</f>
        <v>32.5</v>
      </c>
      <c r="AM13" s="12"/>
      <c r="AN13" s="55">
        <f t="shared" ref="AN13" ca="1" si="56">IF(AN12&lt;0,"N/A",AN22-AN18)</f>
        <v>14.5</v>
      </c>
      <c r="AO13" s="12"/>
      <c r="AP13" s="55">
        <f t="shared" ref="AP13" ca="1" si="57">IF(AP12&lt;0,"N/A",AP22-AP18)</f>
        <v>9.5</v>
      </c>
      <c r="AQ13" s="12"/>
      <c r="AR13" s="55">
        <f t="shared" ref="AR13" ca="1" si="58">IF(AR12&lt;0,"N/A",AR22-AR18)</f>
        <v>34.5</v>
      </c>
      <c r="AS13" s="12"/>
      <c r="AT13" s="12">
        <f t="shared" ref="AT13" ca="1" si="59">IF(AT12&lt;0,"N/A",AT22-AT18)</f>
        <v>7</v>
      </c>
      <c r="AU13" s="12"/>
      <c r="AW13" s="22" t="s">
        <v>72</v>
      </c>
      <c r="AX13" s="5">
        <f ca="1">COUNTIFS(D12:AU12,"&lt;10",D12:AU12,"&gt;=0")*10-SUMIFS(D12:AU12,D12:AU12,"&lt;10",D12:AU12,"&gt;=0")</f>
        <v>21</v>
      </c>
      <c r="AY13" s="5">
        <v>1</v>
      </c>
    </row>
    <row r="14" spans="3:51" x14ac:dyDescent="0.25">
      <c r="AW14" s="22" t="s">
        <v>73</v>
      </c>
      <c r="AX14" s="5">
        <f ca="1">COUNTIF(D13:AU13,"&lt;10")*10-SUMIF(D13:AU13,"&lt;10")</f>
        <v>6.5</v>
      </c>
      <c r="AY14" s="5">
        <v>0.25</v>
      </c>
    </row>
    <row r="15" spans="3:51" x14ac:dyDescent="0.25">
      <c r="AW15" s="21" t="s">
        <v>74</v>
      </c>
      <c r="AX15" s="2">
        <f ca="1">SUMPRODUCT(AX12:AX14,AY12:AY14)</f>
        <v>55.625</v>
      </c>
      <c r="AY15" s="6"/>
    </row>
    <row r="16" spans="3:51" ht="15.75" thickBot="1" x14ac:dyDescent="0.3">
      <c r="AW16" s="38"/>
      <c r="AX16" s="26"/>
      <c r="AY16" s="6"/>
    </row>
    <row r="17" spans="1:52" ht="15.75" hidden="1" thickBot="1" x14ac:dyDescent="0.3">
      <c r="A17" s="25" t="s">
        <v>75</v>
      </c>
      <c r="C17" s="13" t="s">
        <v>76</v>
      </c>
      <c r="D17" s="16"/>
      <c r="E17" s="14"/>
      <c r="F17" s="14">
        <f>E105</f>
        <v>11</v>
      </c>
      <c r="G17" s="14"/>
      <c r="H17" s="14">
        <f>G105</f>
        <v>8</v>
      </c>
      <c r="I17" s="14"/>
      <c r="J17" s="14">
        <f>I105</f>
        <v>8</v>
      </c>
      <c r="K17" s="14"/>
      <c r="L17" s="14">
        <f>K105</f>
        <v>53</v>
      </c>
      <c r="M17" s="14"/>
      <c r="N17" s="14">
        <f>M105</f>
        <v>9</v>
      </c>
      <c r="O17" s="14"/>
      <c r="P17" s="14">
        <f>O105</f>
        <v>8</v>
      </c>
      <c r="Q17" s="14"/>
      <c r="R17" s="14">
        <f>Q105</f>
        <v>42</v>
      </c>
      <c r="S17" s="14"/>
      <c r="T17" s="14">
        <f>S105</f>
        <v>8</v>
      </c>
      <c r="U17" s="14"/>
      <c r="V17" s="14">
        <f>U105</f>
        <v>8</v>
      </c>
      <c r="W17" s="14"/>
      <c r="X17" s="14">
        <f>W105</f>
        <v>41</v>
      </c>
      <c r="Y17" s="14"/>
      <c r="Z17" s="14">
        <f>Y105</f>
        <v>8</v>
      </c>
      <c r="AA17" s="14"/>
      <c r="AB17" s="14">
        <f>AA105</f>
        <v>8</v>
      </c>
      <c r="AC17" s="14"/>
      <c r="AD17" s="14">
        <f>AC105</f>
        <v>37</v>
      </c>
      <c r="AE17" s="14"/>
      <c r="AF17" s="14">
        <f>AE105</f>
        <v>8</v>
      </c>
      <c r="AG17" s="14"/>
      <c r="AH17" s="14">
        <f>AG105</f>
        <v>8</v>
      </c>
      <c r="AI17" s="14"/>
      <c r="AJ17" s="14">
        <f>AI105</f>
        <v>8</v>
      </c>
      <c r="AK17" s="14"/>
      <c r="AL17" s="14">
        <f>AK105</f>
        <v>38</v>
      </c>
      <c r="AM17" s="14"/>
      <c r="AN17" s="14">
        <f>AM105</f>
        <v>8</v>
      </c>
      <c r="AO17" s="14"/>
      <c r="AP17" s="14">
        <f>AO105</f>
        <v>8</v>
      </c>
      <c r="AQ17" s="14"/>
      <c r="AR17" s="14">
        <f>AQ105</f>
        <v>34</v>
      </c>
      <c r="AS17" s="14"/>
      <c r="AT17" s="14">
        <f>AS105</f>
        <v>8</v>
      </c>
      <c r="AU17" s="14"/>
    </row>
    <row r="18" spans="1:52" ht="15.75" hidden="1" thickBot="1" x14ac:dyDescent="0.3">
      <c r="A18" s="25" t="s">
        <v>75</v>
      </c>
      <c r="C18" s="13" t="s">
        <v>77</v>
      </c>
      <c r="D18" s="16"/>
      <c r="E18" s="15"/>
      <c r="F18" s="14">
        <f ca="1">D23+F17</f>
        <v>70</v>
      </c>
      <c r="G18" s="15"/>
      <c r="H18" s="14">
        <f ca="1">F23+H17</f>
        <v>78</v>
      </c>
      <c r="I18" s="15"/>
      <c r="J18" s="14">
        <f ca="1">H23+J17</f>
        <v>86</v>
      </c>
      <c r="K18" s="15"/>
      <c r="L18" s="14">
        <f ca="1">J23+L17</f>
        <v>139</v>
      </c>
      <c r="M18" s="15"/>
      <c r="N18" s="14">
        <f ca="1">L23+N17</f>
        <v>166</v>
      </c>
      <c r="O18" s="15"/>
      <c r="P18" s="14">
        <f ca="1">N23+P17</f>
        <v>174</v>
      </c>
      <c r="Q18" s="15"/>
      <c r="R18" s="14">
        <f ca="1">P23+R17</f>
        <v>216</v>
      </c>
      <c r="S18" s="15"/>
      <c r="T18" s="14">
        <f ca="1">R23+T17</f>
        <v>239</v>
      </c>
      <c r="U18" s="15"/>
      <c r="V18" s="14">
        <f t="shared" ref="V18" ca="1" si="60">T23+V17</f>
        <v>247</v>
      </c>
      <c r="W18" s="15"/>
      <c r="X18" s="14">
        <f t="shared" ref="X18" ca="1" si="61">V23+X17</f>
        <v>288</v>
      </c>
      <c r="Y18" s="15"/>
      <c r="Z18" s="14">
        <f t="shared" ref="Z18" ca="1" si="62">X23+Z17</f>
        <v>298</v>
      </c>
      <c r="AA18" s="15"/>
      <c r="AB18" s="14">
        <f t="shared" ref="AB18" ca="1" si="63">Z23+AB17</f>
        <v>306</v>
      </c>
      <c r="AC18" s="15"/>
      <c r="AD18" s="14">
        <f t="shared" ref="AD18" ca="1" si="64">AB23+AD17</f>
        <v>343</v>
      </c>
      <c r="AE18" s="15"/>
      <c r="AF18" s="14">
        <f t="shared" ref="AF18" ca="1" si="65">AD23+AF17</f>
        <v>359</v>
      </c>
      <c r="AG18" s="15"/>
      <c r="AH18" s="14">
        <f t="shared" ref="AH18" ca="1" si="66">AF23+AH17</f>
        <v>367</v>
      </c>
      <c r="AI18" s="15"/>
      <c r="AJ18" s="14">
        <f t="shared" ref="AJ18" ca="1" si="67">AH23+AJ17</f>
        <v>375</v>
      </c>
      <c r="AK18" s="15"/>
      <c r="AL18" s="14">
        <f t="shared" ref="AL18" ca="1" si="68">AJ23+AL17</f>
        <v>413</v>
      </c>
      <c r="AM18" s="15"/>
      <c r="AN18" s="14">
        <f t="shared" ref="AN18" ca="1" si="69">AL23+AN17</f>
        <v>421</v>
      </c>
      <c r="AO18" s="15"/>
      <c r="AP18" s="14">
        <f t="shared" ref="AP18" ca="1" si="70">AN23+AP17</f>
        <v>429</v>
      </c>
      <c r="AQ18" s="15"/>
      <c r="AR18" s="14">
        <f t="shared" ref="AR18" ca="1" si="71">AP23+AR17</f>
        <v>463</v>
      </c>
      <c r="AS18" s="15"/>
      <c r="AT18" s="14">
        <f t="shared" ref="AT18" ca="1" si="72">AR23+AT17</f>
        <v>471</v>
      </c>
      <c r="AU18" s="15"/>
    </row>
    <row r="19" spans="1:52" ht="15.75" hidden="1" thickBot="1" x14ac:dyDescent="0.3">
      <c r="A19" s="25" t="s">
        <v>75</v>
      </c>
      <c r="C19" s="13" t="s">
        <v>78</v>
      </c>
      <c r="D19" s="14">
        <v>1</v>
      </c>
      <c r="E19" s="15"/>
      <c r="F19" s="14">
        <f ca="1">INT((F18-F$7)/$D$97)+1</f>
        <v>1</v>
      </c>
      <c r="G19" s="15"/>
      <c r="H19" s="14">
        <f ca="1">INT((H18-H$7)/$D$97)+1</f>
        <v>1</v>
      </c>
      <c r="I19" s="15"/>
      <c r="J19" s="14">
        <f ca="1">INT((J18-J$7)/$D$97)+1</f>
        <v>1</v>
      </c>
      <c r="K19" s="15"/>
      <c r="L19" s="14">
        <f ca="1">INT((L18-L$7)/$D$97)+1</f>
        <v>1</v>
      </c>
      <c r="M19" s="15"/>
      <c r="N19" s="14">
        <f ca="1">INT((N18-N$7)/$D$97)+1</f>
        <v>2</v>
      </c>
      <c r="O19" s="15"/>
      <c r="P19" s="14">
        <f ca="1">INT((P18-P$7)/$D$97)+1</f>
        <v>2</v>
      </c>
      <c r="Q19" s="15"/>
      <c r="R19" s="14">
        <f ca="1">INT((R18-R$7)/$D$97)+1</f>
        <v>2</v>
      </c>
      <c r="S19" s="15"/>
      <c r="T19" s="14">
        <f ca="1">INT((T18-T$7)/$D$97)+1</f>
        <v>3</v>
      </c>
      <c r="U19" s="15"/>
      <c r="V19" s="14">
        <f t="shared" ref="V19" ca="1" si="73">INT((V18-V$7)/$D$97)+1</f>
        <v>3</v>
      </c>
      <c r="W19" s="15"/>
      <c r="X19" s="14">
        <f t="shared" ref="X19" ca="1" si="74">INT((X18-X$7)/$D$97)+1</f>
        <v>4</v>
      </c>
      <c r="Y19" s="15"/>
      <c r="Z19" s="14">
        <f t="shared" ref="Z19" ca="1" si="75">INT((Z18-Z$7)/$D$97)+1</f>
        <v>3</v>
      </c>
      <c r="AA19" s="15"/>
      <c r="AB19" s="14">
        <f t="shared" ref="AB19" ca="1" si="76">INT((AB18-AB$7)/$D$97)+1</f>
        <v>3</v>
      </c>
      <c r="AC19" s="15"/>
      <c r="AD19" s="14">
        <f t="shared" ref="AD19" ca="1" si="77">INT((AD18-AD$7)/$D$97)+1</f>
        <v>4</v>
      </c>
      <c r="AE19" s="15"/>
      <c r="AF19" s="14">
        <f t="shared" ref="AF19" ca="1" si="78">INT((AF18-AF$7)/$D$97)+1</f>
        <v>4</v>
      </c>
      <c r="AG19" s="15"/>
      <c r="AH19" s="14">
        <f t="shared" ref="AH19" ca="1" si="79">INT((AH18-AH$7)/$D$97)+1</f>
        <v>4</v>
      </c>
      <c r="AI19" s="15"/>
      <c r="AJ19" s="14">
        <f t="shared" ref="AJ19" ca="1" si="80">INT((AJ18-AJ$7)/$D$97)+1</f>
        <v>4</v>
      </c>
      <c r="AK19" s="15"/>
      <c r="AL19" s="14">
        <f t="shared" ref="AL19" ca="1" si="81">INT((AL18-AL$7)/$D$97)+1</f>
        <v>5</v>
      </c>
      <c r="AM19" s="15"/>
      <c r="AN19" s="14">
        <f t="shared" ref="AN19" ca="1" si="82">INT((AN18-AN$7)/$D$97)+1</f>
        <v>5</v>
      </c>
      <c r="AO19" s="15"/>
      <c r="AP19" s="14">
        <f t="shared" ref="AP19" ca="1" si="83">INT((AP18-AP$7)/$D$97)+1</f>
        <v>5</v>
      </c>
      <c r="AQ19" s="15"/>
      <c r="AR19" s="14">
        <f t="shared" ref="AR19" ca="1" si="84">INT((AR18-AR$7)/$D$97)+1</f>
        <v>6</v>
      </c>
      <c r="AS19" s="15"/>
      <c r="AT19" s="14">
        <f t="shared" ref="AT19" ca="1" si="85">INT((AT18-AT$7)/$D$97)+1</f>
        <v>6</v>
      </c>
      <c r="AU19" s="15"/>
    </row>
    <row r="20" spans="1:52" ht="15.75" hidden="1" thickBot="1" x14ac:dyDescent="0.3">
      <c r="A20" s="25" t="s">
        <v>75</v>
      </c>
      <c r="C20" s="13" t="s">
        <v>79</v>
      </c>
      <c r="D20" s="14">
        <v>1</v>
      </c>
      <c r="E20" s="15"/>
      <c r="F20" s="14">
        <f ca="1">IF((F18-((F19-1)*$D$97+F$7+F$101+F$102))&gt;0,F19+1,F19)</f>
        <v>1</v>
      </c>
      <c r="G20" s="15"/>
      <c r="H20" s="14">
        <f ca="1">IF((H18-((H19-1)*$D$97+H$7+H$101+H$102))&gt;0,H19+1,H19)</f>
        <v>1</v>
      </c>
      <c r="I20" s="15"/>
      <c r="J20" s="14">
        <f ca="1">IF((J18-((J19-1)*$D$97+J$7+J$101+J$102))&gt;0,J19+1,J19)</f>
        <v>1</v>
      </c>
      <c r="K20" s="15"/>
      <c r="L20" s="14">
        <f ca="1">IF((L18-((L19-1)*$D$97+L$7+L$101+L$102))&gt;0,L19+1,L19)</f>
        <v>2</v>
      </c>
      <c r="M20" s="15"/>
      <c r="N20" s="14">
        <f ca="1">IF((N18-((N19-1)*$D$97+N$7+N$101+N$102))&gt;0,N19+1,N19)</f>
        <v>2</v>
      </c>
      <c r="O20" s="15"/>
      <c r="P20" s="14">
        <f ca="1">IF((P18-((P19-1)*$D$97+P$7+P$101+P$102))&gt;0,P19+1,P19)</f>
        <v>2</v>
      </c>
      <c r="Q20" s="15"/>
      <c r="R20" s="14">
        <f ca="1">IF((R18-((R19-1)*$D$97+R$7+R$101+R$102))&gt;0,R19+1,R19)</f>
        <v>3</v>
      </c>
      <c r="S20" s="15"/>
      <c r="T20" s="14">
        <f ca="1">IF((T18-((T19-1)*$D$97+T$7+T$101+T$102))&gt;0,T19+1,T19)</f>
        <v>3</v>
      </c>
      <c r="U20" s="15"/>
      <c r="V20" s="14">
        <f ca="1">IF((V18-((V19-1)*$D$97+V$7+V$101+V$102))&gt;0,V19+1,V19)</f>
        <v>3</v>
      </c>
      <c r="W20" s="15"/>
      <c r="X20" s="14">
        <f ca="1">IF((X18-((X19-1)*$D$97+X$7+X$101+X$102))&gt;0,X19+1,X19)</f>
        <v>4</v>
      </c>
      <c r="Y20" s="15"/>
      <c r="Z20" s="14">
        <f ca="1">IF((Z18-((Z19-1)*$D$97+Z$7+Z$101+Z$102))&gt;0,Z19+1,Z19)</f>
        <v>3</v>
      </c>
      <c r="AA20" s="15"/>
      <c r="AB20" s="14">
        <f ca="1">IF((AB18-((AB19-1)*$D$97+AB$7+AB$101+AB$102))&gt;0,AB19+1,AB19)</f>
        <v>3</v>
      </c>
      <c r="AC20" s="15"/>
      <c r="AD20" s="14">
        <f ca="1">IF((AD18-((AD19-1)*$D$97+AD$7+AD$101+AD$102))&gt;0,AD19+1,AD19)</f>
        <v>4</v>
      </c>
      <c r="AE20" s="15"/>
      <c r="AF20" s="14">
        <f ca="1">IF((AF18-((AF19-1)*$D$97+AF$7+AF$101+AF$102))&gt;0,AF19+1,AF19)</f>
        <v>4</v>
      </c>
      <c r="AG20" s="15"/>
      <c r="AH20" s="14">
        <f ca="1">IF((AH18-((AH19-1)*$D$97+AH$7+AH$101+AH$102))&gt;0,AH19+1,AH19)</f>
        <v>4</v>
      </c>
      <c r="AI20" s="15"/>
      <c r="AJ20" s="14">
        <f ca="1">IF((AJ18-((AJ19-1)*$D$97+AJ$7+AJ$101+AJ$102))&gt;0,AJ19+1,AJ19)</f>
        <v>4</v>
      </c>
      <c r="AK20" s="15"/>
      <c r="AL20" s="14">
        <f ca="1">IF((AL18-((AL19-1)*$D$97+AL$7+AL$101+AL$102))&gt;0,AL19+1,AL19)</f>
        <v>5</v>
      </c>
      <c r="AM20" s="15"/>
      <c r="AN20" s="14">
        <f ca="1">IF((AN18-((AN19-1)*$D$97+AN$7+AN$101+AN$102))&gt;0,AN19+1,AN19)</f>
        <v>5</v>
      </c>
      <c r="AO20" s="15"/>
      <c r="AP20" s="14">
        <f ca="1">IF((AP18-((AP19-1)*$D$97+AP$7+AP$101+AP$102))&gt;0,AP19+1,AP19)</f>
        <v>5</v>
      </c>
      <c r="AQ20" s="15"/>
      <c r="AR20" s="14">
        <f ca="1">IF((AR18-((AR19-1)*$D$97+AR$7+AR$101+AR$102))&gt;0,AR19+1,AR19)</f>
        <v>6</v>
      </c>
      <c r="AS20" s="15"/>
      <c r="AT20" s="14">
        <f ca="1">IF((AT18-((AT19-1)*$D$97+AT$7+AT$101+AT$102))&gt;0,AT19+1,AT19)</f>
        <v>6</v>
      </c>
      <c r="AU20" s="15"/>
    </row>
    <row r="21" spans="1:52" ht="15.75" hidden="1" thickBot="1" x14ac:dyDescent="0.3">
      <c r="A21" s="25" t="s">
        <v>75</v>
      </c>
      <c r="C21" s="13" t="s">
        <v>80</v>
      </c>
      <c r="D21" s="14">
        <f ca="1">(D20-1)*$D$97+D$7+D$101</f>
        <v>54</v>
      </c>
      <c r="E21" s="15"/>
      <c r="F21" s="14">
        <f ca="1">(F20-1)*$D$97+F$7+F$101</f>
        <v>35</v>
      </c>
      <c r="G21" s="15"/>
      <c r="H21" s="14">
        <f ca="1">(H20-1)*$D$97+H$7+H$101</f>
        <v>39</v>
      </c>
      <c r="I21" s="15"/>
      <c r="J21" s="14">
        <f ca="1">(J20-1)*$D$97+J$7+J$101</f>
        <v>55</v>
      </c>
      <c r="K21" s="15"/>
      <c r="L21" s="14">
        <f ca="1">(L20-1)*$D$97+L$7+L$101</f>
        <v>152</v>
      </c>
      <c r="M21" s="15"/>
      <c r="N21" s="14">
        <f ca="1">(N20-1)*$D$97+N$7+N$101</f>
        <v>142</v>
      </c>
      <c r="O21" s="15"/>
      <c r="P21" s="14">
        <f ca="1">(P20-1)*$D$97+P$7+P$101</f>
        <v>140</v>
      </c>
      <c r="Q21" s="15"/>
      <c r="R21" s="14">
        <f ca="1">(R20-1)*$D$97+R$7+R$101</f>
        <v>226</v>
      </c>
      <c r="S21" s="15"/>
      <c r="T21" s="14">
        <f ca="1">(T20-1)*$D$97+T$7+T$101</f>
        <v>220</v>
      </c>
      <c r="U21" s="15"/>
      <c r="V21" s="14">
        <f ca="1">(V20-1)*$D$97+V$7+V$101</f>
        <v>212</v>
      </c>
      <c r="W21" s="15"/>
      <c r="X21" s="14">
        <f ca="1">(X20-1)*$D$97+X$7+X$101</f>
        <v>280</v>
      </c>
      <c r="Y21" s="15"/>
      <c r="Z21" s="14">
        <f ca="1">(Z20-1)*$D$97+Z$7+Z$101</f>
        <v>267</v>
      </c>
      <c r="AA21" s="15"/>
      <c r="AB21" s="14">
        <f ca="1">(AB20-1)*$D$97+AB$7+AB$101</f>
        <v>269</v>
      </c>
      <c r="AC21" s="15"/>
      <c r="AD21" s="14">
        <f ca="1">(AD20-1)*$D$97+AD$7+AD$101</f>
        <v>341</v>
      </c>
      <c r="AE21" s="15"/>
      <c r="AF21" s="14">
        <f ca="1">(AF20-1)*$D$97+AF$7+AF$101</f>
        <v>333</v>
      </c>
      <c r="AG21" s="15"/>
      <c r="AH21" s="14">
        <f ca="1">(AH20-1)*$D$97+AH$7+AH$101</f>
        <v>335</v>
      </c>
      <c r="AI21" s="15"/>
      <c r="AJ21" s="14">
        <f ca="1">(AJ20-1)*$D$97+AJ$7+AJ$101</f>
        <v>338</v>
      </c>
      <c r="AK21" s="15"/>
      <c r="AL21" s="14">
        <f ca="1">(AL20-1)*$D$97+AL$7+AL$101</f>
        <v>399</v>
      </c>
      <c r="AM21" s="15"/>
      <c r="AN21" s="14">
        <f ca="1">(AN20-1)*$D$97+AN$7+AN$101</f>
        <v>390</v>
      </c>
      <c r="AO21" s="15"/>
      <c r="AP21" s="14">
        <f ca="1">(AP20-1)*$D$97+AP$7+AP$101</f>
        <v>392</v>
      </c>
      <c r="AQ21" s="15"/>
      <c r="AR21" s="14">
        <f ca="1">(AR20-1)*$D$97+AR$7+AR$101</f>
        <v>450</v>
      </c>
      <c r="AS21" s="15"/>
      <c r="AT21" s="14">
        <f ca="1">(AT20-1)*$D$97+AT$7+AT$101</f>
        <v>462</v>
      </c>
      <c r="AU21" s="15"/>
    </row>
    <row r="22" spans="1:52" ht="15.75" hidden="1" thickBot="1" x14ac:dyDescent="0.3">
      <c r="A22" s="25" t="s">
        <v>75</v>
      </c>
      <c r="C22" s="13" t="s">
        <v>81</v>
      </c>
      <c r="D22" s="14">
        <f ca="1">D21+D$102</f>
        <v>91</v>
      </c>
      <c r="E22" s="15"/>
      <c r="F22" s="14">
        <f ca="1">F21+F$102</f>
        <v>78.5</v>
      </c>
      <c r="G22" s="15"/>
      <c r="H22" s="14">
        <f ca="1">H21+H$102</f>
        <v>87.5</v>
      </c>
      <c r="I22" s="15"/>
      <c r="J22" s="14">
        <f ca="1">J21+J$102</f>
        <v>105.5</v>
      </c>
      <c r="K22" s="15"/>
      <c r="L22" s="14">
        <f ca="1">L21+L$102</f>
        <v>197.5</v>
      </c>
      <c r="M22" s="15"/>
      <c r="N22" s="14">
        <f ca="1">N21+N$102</f>
        <v>188</v>
      </c>
      <c r="O22" s="15"/>
      <c r="P22" s="14">
        <f ca="1">P21+P$102</f>
        <v>186.5</v>
      </c>
      <c r="Q22" s="15"/>
      <c r="R22" s="14">
        <f ca="1">R21+R$102</f>
        <v>272.5</v>
      </c>
      <c r="S22" s="15"/>
      <c r="T22" s="14">
        <f ca="1">T21+T$102</f>
        <v>266.5</v>
      </c>
      <c r="U22" s="15"/>
      <c r="V22" s="14">
        <f ca="1">V21+V$102</f>
        <v>256.5</v>
      </c>
      <c r="W22" s="15"/>
      <c r="X22" s="14">
        <f ca="1">X21+X$102</f>
        <v>324.5</v>
      </c>
      <c r="Y22" s="15"/>
      <c r="Z22" s="14">
        <f ca="1">Z21+Z$102</f>
        <v>314.5</v>
      </c>
      <c r="AA22" s="15"/>
      <c r="AB22" s="14">
        <f ca="1">AB21+AB$102</f>
        <v>316.5</v>
      </c>
      <c r="AC22" s="15"/>
      <c r="AD22" s="14">
        <f ca="1">AD21+AD$102</f>
        <v>387.5</v>
      </c>
      <c r="AE22" s="15"/>
      <c r="AF22" s="14">
        <f ca="1">AF21+AF$102</f>
        <v>379.5</v>
      </c>
      <c r="AG22" s="15"/>
      <c r="AH22" s="14">
        <f ca="1">AH21+AH$102</f>
        <v>379</v>
      </c>
      <c r="AI22" s="15"/>
      <c r="AJ22" s="14">
        <f ca="1">AJ21+AJ$102</f>
        <v>384.5</v>
      </c>
      <c r="AK22" s="15"/>
      <c r="AL22" s="14">
        <f ca="1">AL21+AL$102</f>
        <v>445.5</v>
      </c>
      <c r="AM22" s="15"/>
      <c r="AN22" s="14">
        <f ca="1">AN21+AN$102</f>
        <v>435.5</v>
      </c>
      <c r="AO22" s="15"/>
      <c r="AP22" s="14">
        <f ca="1">AP21+AP$102</f>
        <v>438.5</v>
      </c>
      <c r="AQ22" s="15"/>
      <c r="AR22" s="14">
        <f ca="1">AR21+AR$102</f>
        <v>497.5</v>
      </c>
      <c r="AS22" s="15"/>
      <c r="AT22" s="14">
        <f ca="1">AT21+AT$102</f>
        <v>478</v>
      </c>
      <c r="AU22" s="15"/>
      <c r="AV22" s="10"/>
      <c r="AZ22" s="10"/>
    </row>
    <row r="23" spans="1:52" ht="15.75" hidden="1" thickBot="1" x14ac:dyDescent="0.3">
      <c r="A23" s="25" t="s">
        <v>75</v>
      </c>
      <c r="C23" s="13" t="s">
        <v>82</v>
      </c>
      <c r="D23" s="15">
        <f ca="1">D21+5</f>
        <v>59</v>
      </c>
      <c r="E23" s="15"/>
      <c r="F23" s="15">
        <f ca="1">MAX(IF(AND(F12&lt;10,F12&gt;0),F18+(10-F12),F18),F21+5)</f>
        <v>70</v>
      </c>
      <c r="G23" s="15"/>
      <c r="H23" s="15">
        <f ca="1">MAX(IF(AND(H12&lt;10,H12&gt;0),H18+(10-H12),H18),H21+5)</f>
        <v>78</v>
      </c>
      <c r="I23" s="15"/>
      <c r="J23" s="15">
        <f ca="1">MAX(IF(AND(J12&lt;10,J12&gt;0),J18+(10-J12),J18),J21+5)</f>
        <v>86</v>
      </c>
      <c r="K23" s="15"/>
      <c r="L23" s="15">
        <f ca="1">MAX(IF(AND(L12&lt;10,L12&gt;0),L18+(10-L12),L18),L21+5)</f>
        <v>157</v>
      </c>
      <c r="M23" s="15"/>
      <c r="N23" s="15">
        <f ca="1">MAX(IF(AND(N12&lt;10,N12&gt;0),N18+(10-N12),N18),N21+5)</f>
        <v>166</v>
      </c>
      <c r="O23" s="15"/>
      <c r="P23" s="15">
        <f ca="1">MAX(IF(AND(P12&lt;10,P12&gt;0),P18+(10-P12),P18),P21+5)</f>
        <v>174</v>
      </c>
      <c r="Q23" s="15"/>
      <c r="R23" s="15">
        <f ca="1">MAX(IF(AND(R12&lt;10,R12&gt;0),R18+(10-R12),R18),R21+5)</f>
        <v>231</v>
      </c>
      <c r="S23" s="15"/>
      <c r="T23" s="15">
        <f ca="1">MAX(IF(AND(T12&lt;10,T12&gt;0),T18+(10-T12),T18),T21+5)</f>
        <v>239</v>
      </c>
      <c r="U23" s="15"/>
      <c r="V23" s="15">
        <f t="shared" ref="V23" ca="1" si="86">MAX(IF(AND(V12&lt;10,V12&gt;0),V18+(10-V12),V18),V21+5)</f>
        <v>247</v>
      </c>
      <c r="W23" s="15"/>
      <c r="X23" s="15">
        <f t="shared" ref="X23" ca="1" si="87">MAX(IF(AND(X12&lt;10,X12&gt;0),X18+(10-X12),X18),X21+5)</f>
        <v>290</v>
      </c>
      <c r="Y23" s="15"/>
      <c r="Z23" s="15">
        <f t="shared" ref="Z23" ca="1" si="88">MAX(IF(AND(Z12&lt;10,Z12&gt;0),Z18+(10-Z12),Z18),Z21+5)</f>
        <v>298</v>
      </c>
      <c r="AA23" s="15"/>
      <c r="AB23" s="15">
        <f t="shared" ref="AB23" ca="1" si="89">MAX(IF(AND(AB12&lt;10,AB12&gt;0),AB18+(10-AB12),AB18),AB21+5)</f>
        <v>306</v>
      </c>
      <c r="AC23" s="15"/>
      <c r="AD23" s="15">
        <f t="shared" ref="AD23" ca="1" si="90">MAX(IF(AND(AD12&lt;10,AD12&gt;0),AD18+(10-AD12),AD18),AD21+5)</f>
        <v>351</v>
      </c>
      <c r="AE23" s="15"/>
      <c r="AF23" s="15">
        <f t="shared" ref="AF23" ca="1" si="91">MAX(IF(AND(AF12&lt;10,AF12&gt;0),AF18+(10-AF12),AF18),AF21+5)</f>
        <v>359</v>
      </c>
      <c r="AG23" s="15"/>
      <c r="AH23" s="15">
        <f t="shared" ref="AH23" ca="1" si="92">MAX(IF(AND(AH12&lt;10,AH12&gt;0),AH18+(10-AH12),AH18),AH21+5)</f>
        <v>367</v>
      </c>
      <c r="AI23" s="15"/>
      <c r="AJ23" s="15">
        <f t="shared" ref="AJ23" ca="1" si="93">MAX(IF(AND(AJ12&lt;10,AJ12&gt;0),AJ18+(10-AJ12),AJ18),AJ21+5)</f>
        <v>375</v>
      </c>
      <c r="AK23" s="15"/>
      <c r="AL23" s="15">
        <f t="shared" ref="AL23" ca="1" si="94">MAX(IF(AND(AL12&lt;10,AL12&gt;0),AL18+(10-AL12),AL18),AL21+5)</f>
        <v>413</v>
      </c>
      <c r="AM23" s="15"/>
      <c r="AN23" s="15">
        <f t="shared" ref="AN23" ca="1" si="95">MAX(IF(AND(AN12&lt;10,AN12&gt;0),AN18+(10-AN12),AN18),AN21+5)</f>
        <v>421</v>
      </c>
      <c r="AO23" s="15"/>
      <c r="AP23" s="15">
        <f t="shared" ref="AP23" ca="1" si="96">MAX(IF(AND(AP12&lt;10,AP12&gt;0),AP18+(10-AP12),AP18),AP21+5)</f>
        <v>429</v>
      </c>
      <c r="AQ23" s="15"/>
      <c r="AR23" s="15">
        <f t="shared" ref="AR23" ca="1" si="97">MAX(IF(AND(AR12&lt;10,AR12&gt;0),AR18+(10-AR12),AR18),AR21+5)</f>
        <v>463</v>
      </c>
      <c r="AS23" s="15"/>
      <c r="AT23" s="15">
        <f t="shared" ref="AT23" ca="1" si="98">MAX(IF(AND(AT12&lt;10,AT12&gt;0),AT18+(10-AT12),AT18),AT21+5)</f>
        <v>472</v>
      </c>
      <c r="AU23" s="15"/>
    </row>
    <row r="24" spans="1:52" ht="15.75" hidden="1" thickBot="1" x14ac:dyDescent="0.3">
      <c r="A24" s="25" t="s">
        <v>75</v>
      </c>
      <c r="C24" s="13" t="s">
        <v>83</v>
      </c>
      <c r="D24" s="15">
        <v>0</v>
      </c>
      <c r="E24" s="15"/>
      <c r="F24" s="15">
        <f>D24+E116</f>
        <v>467</v>
      </c>
      <c r="G24" s="15"/>
      <c r="H24" s="15">
        <f>F24+G116</f>
        <v>811</v>
      </c>
      <c r="I24" s="15"/>
      <c r="J24" s="15">
        <f>H24+I116</f>
        <v>1155</v>
      </c>
      <c r="K24" s="15"/>
      <c r="L24" s="15">
        <f>J24+K116</f>
        <v>1803</v>
      </c>
      <c r="M24" s="15"/>
      <c r="N24" s="15">
        <f>L24+M116</f>
        <v>2186</v>
      </c>
      <c r="O24" s="15"/>
      <c r="P24" s="15">
        <f>N24+O116</f>
        <v>2530</v>
      </c>
      <c r="Q24" s="15"/>
      <c r="R24" s="15">
        <f>P24+Q116</f>
        <v>2874</v>
      </c>
      <c r="S24" s="15"/>
      <c r="T24" s="15">
        <f>R24+S116</f>
        <v>3218</v>
      </c>
      <c r="U24" s="15"/>
      <c r="V24" s="15">
        <f>T24+U116</f>
        <v>3562</v>
      </c>
      <c r="W24" s="15"/>
      <c r="X24" s="15">
        <f>V24+W116</f>
        <v>3906</v>
      </c>
      <c r="Y24" s="15"/>
      <c r="Z24" s="15">
        <f>X24+Y116</f>
        <v>4250</v>
      </c>
      <c r="AA24" s="15"/>
      <c r="AB24" s="15">
        <f>Z24+AA116</f>
        <v>4594</v>
      </c>
      <c r="AC24" s="15"/>
      <c r="AD24" s="15">
        <f>AB24+AC116</f>
        <v>4938</v>
      </c>
      <c r="AE24" s="15"/>
      <c r="AF24" s="15">
        <f>AD24+AE116</f>
        <v>5282</v>
      </c>
      <c r="AG24" s="15"/>
      <c r="AH24" s="15">
        <f>AF24+AG116</f>
        <v>5626</v>
      </c>
      <c r="AI24" s="15"/>
      <c r="AJ24" s="15">
        <f>AH24+AI116</f>
        <v>5986</v>
      </c>
      <c r="AK24" s="15"/>
      <c r="AL24" s="15">
        <f>AJ24+AK116</f>
        <v>6330</v>
      </c>
      <c r="AM24" s="15"/>
      <c r="AN24" s="15">
        <f>AL24+AM116</f>
        <v>6674</v>
      </c>
      <c r="AO24" s="15"/>
      <c r="AP24" s="15">
        <f>AN24+AO116</f>
        <v>7017.8</v>
      </c>
      <c r="AQ24" s="15"/>
      <c r="AR24" s="15">
        <f>AP24+AQ116</f>
        <v>7361.8</v>
      </c>
      <c r="AS24" s="15"/>
      <c r="AT24" s="15">
        <f>AR24+AS116</f>
        <v>7705.8</v>
      </c>
      <c r="AU24" s="15"/>
    </row>
    <row r="25" spans="1:52" ht="15.75" hidden="1" thickBot="1" x14ac:dyDescent="0.3">
      <c r="A25" s="25" t="s">
        <v>75</v>
      </c>
      <c r="D25" s="6"/>
    </row>
    <row r="26" spans="1:52" ht="18.75" x14ac:dyDescent="0.3">
      <c r="C26" s="58" t="s">
        <v>84</v>
      </c>
      <c r="D26" s="5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W26" s="23" t="s">
        <v>85</v>
      </c>
      <c r="AX26" s="23"/>
      <c r="AY26" s="23"/>
    </row>
    <row r="27" spans="1:52" x14ac:dyDescent="0.25">
      <c r="C27" s="20"/>
      <c r="D27" s="17" t="str">
        <f>D$6</f>
        <v>Market</v>
      </c>
      <c r="E27" s="18"/>
      <c r="F27" s="17" t="str">
        <f>F$6</f>
        <v>Fell</v>
      </c>
      <c r="G27" s="18"/>
      <c r="H27" s="17" t="str">
        <f>H$6</f>
        <v>Hayes</v>
      </c>
      <c r="I27" s="18"/>
      <c r="J27" s="17" t="str">
        <f>J$6</f>
        <v>Grove</v>
      </c>
      <c r="K27" s="18"/>
      <c r="L27" s="17" t="str">
        <f>L$6</f>
        <v>McAllister</v>
      </c>
      <c r="M27" s="18"/>
      <c r="N27" s="17" t="str">
        <f>N$6</f>
        <v>Golden Gate</v>
      </c>
      <c r="O27" s="18"/>
      <c r="P27" s="17" t="str">
        <f>P$6</f>
        <v>Turk</v>
      </c>
      <c r="Q27" s="18"/>
      <c r="R27" s="17" t="str">
        <f>R$6</f>
        <v>Eddy</v>
      </c>
      <c r="S27" s="18"/>
      <c r="T27" s="17" t="str">
        <f>T$6</f>
        <v>Ellis</v>
      </c>
      <c r="U27" s="18"/>
      <c r="V27" s="17" t="str">
        <f>V$6</f>
        <v>O'Farrell</v>
      </c>
      <c r="W27" s="18"/>
      <c r="X27" s="17" t="str">
        <f>X$6</f>
        <v>Geary</v>
      </c>
      <c r="Y27" s="18"/>
      <c r="Z27" s="17" t="str">
        <f>Z$6</f>
        <v>Post</v>
      </c>
      <c r="AA27" s="18"/>
      <c r="AB27" s="17" t="str">
        <f>AB$6</f>
        <v>Sutter</v>
      </c>
      <c r="AC27" s="18"/>
      <c r="AD27" s="17" t="str">
        <f>AD$6</f>
        <v>Bush</v>
      </c>
      <c r="AE27" s="18"/>
      <c r="AF27" s="17" t="str">
        <f>AF$6</f>
        <v>Pine</v>
      </c>
      <c r="AG27" s="18"/>
      <c r="AH27" s="17" t="str">
        <f>AH$6</f>
        <v>California</v>
      </c>
      <c r="AI27" s="18"/>
      <c r="AJ27" s="17" t="str">
        <f>AJ$6</f>
        <v>Sacramento</v>
      </c>
      <c r="AK27" s="18"/>
      <c r="AL27" s="17" t="str">
        <f>AL$6</f>
        <v>Clay</v>
      </c>
      <c r="AM27" s="18"/>
      <c r="AN27" s="17" t="str">
        <f>AN$6</f>
        <v>Washington</v>
      </c>
      <c r="AO27" s="18"/>
      <c r="AP27" s="17" t="str">
        <f>AP$6</f>
        <v>Jackson</v>
      </c>
      <c r="AQ27" s="18"/>
      <c r="AR27" s="17" t="str">
        <f>AR$6</f>
        <v>Pacific</v>
      </c>
      <c r="AS27" s="18"/>
      <c r="AT27" s="17" t="str">
        <f>AT$6</f>
        <v>Broadway</v>
      </c>
      <c r="AU27" s="18"/>
      <c r="AW27" s="21" t="s">
        <v>66</v>
      </c>
      <c r="AX27" s="2" t="s">
        <v>67</v>
      </c>
      <c r="AY27" s="2" t="s">
        <v>68</v>
      </c>
    </row>
    <row r="28" spans="1:52" x14ac:dyDescent="0.25">
      <c r="C28" s="20" t="s">
        <v>69</v>
      </c>
      <c r="D28" s="5">
        <f ca="1">D33-D36</f>
        <v>32</v>
      </c>
      <c r="E28" s="5"/>
      <c r="F28" s="5">
        <f ca="1">F33-F36</f>
        <v>17</v>
      </c>
      <c r="G28" s="5"/>
      <c r="H28" s="5">
        <f ca="1">H33-H36</f>
        <v>30</v>
      </c>
      <c r="I28" s="5"/>
      <c r="J28" s="5">
        <f ca="1">J33-J36</f>
        <v>27</v>
      </c>
      <c r="K28" s="5"/>
      <c r="L28" s="5">
        <f ca="1">L33-L36</f>
        <v>36</v>
      </c>
      <c r="M28" s="5"/>
      <c r="N28" s="5">
        <f ca="1">N33-N36</f>
        <v>11</v>
      </c>
      <c r="O28" s="5"/>
      <c r="P28" s="5">
        <f ca="1">P33-P36</f>
        <v>9</v>
      </c>
      <c r="Q28" s="5"/>
      <c r="R28" s="5">
        <f ca="1">R33-R36</f>
        <v>39</v>
      </c>
      <c r="S28" s="5"/>
      <c r="T28" s="5">
        <f ca="1">T33-T36</f>
        <v>5</v>
      </c>
      <c r="U28" s="5"/>
      <c r="V28" s="5">
        <f ca="1">V33-V36</f>
        <v>28</v>
      </c>
      <c r="W28" s="5"/>
      <c r="X28" s="5">
        <f ca="1">X33-X36</f>
        <v>0</v>
      </c>
      <c r="Y28" s="5"/>
      <c r="Z28" s="5">
        <f ca="1">Z33-Z36</f>
        <v>15</v>
      </c>
      <c r="AA28" s="5"/>
      <c r="AB28" s="5">
        <f ca="1">AB33-AB36</f>
        <v>25</v>
      </c>
      <c r="AC28" s="5"/>
      <c r="AD28" s="5">
        <f ca="1">AD33-AD36</f>
        <v>5</v>
      </c>
      <c r="AE28" s="5"/>
      <c r="AF28" s="5">
        <f ca="1">AF33-AF36</f>
        <v>15</v>
      </c>
      <c r="AG28" s="5"/>
      <c r="AH28" s="5">
        <f ca="1">AH33-AH36</f>
        <v>16</v>
      </c>
      <c r="AI28" s="5"/>
      <c r="AJ28" s="5">
        <f ca="1">AJ33-AJ36</f>
        <v>15</v>
      </c>
      <c r="AK28" s="5"/>
      <c r="AL28" s="5">
        <f ca="1">AL33-AL36</f>
        <v>4</v>
      </c>
      <c r="AM28" s="5"/>
      <c r="AN28" s="5">
        <f ca="1">AN33-AN36</f>
        <v>15</v>
      </c>
      <c r="AO28" s="5"/>
      <c r="AP28" s="5">
        <f ca="1">AP33-AP36</f>
        <v>9</v>
      </c>
      <c r="AQ28" s="5"/>
      <c r="AR28" s="5">
        <f ca="1">AR33-AR36</f>
        <v>25</v>
      </c>
      <c r="AS28" s="5"/>
      <c r="AT28" s="5">
        <f ca="1">AT33-AT36</f>
        <v>-4</v>
      </c>
      <c r="AU28" s="5"/>
      <c r="AW28" s="22" t="s">
        <v>70</v>
      </c>
      <c r="AX28" s="5">
        <f ca="1">SUMIF(D28:AU28,"&lt;0")*-1+COUNTIF(D28:AU28,"&lt;0")*5</f>
        <v>9</v>
      </c>
      <c r="AY28" s="5">
        <v>1</v>
      </c>
    </row>
    <row r="29" spans="1:52" ht="15.75" thickBot="1" x14ac:dyDescent="0.3">
      <c r="C29" s="11" t="s">
        <v>71</v>
      </c>
      <c r="D29" s="12">
        <f ca="1">IF(D28&lt;0,"N/A",D37-D33)</f>
        <v>5</v>
      </c>
      <c r="E29" s="12"/>
      <c r="F29" s="55">
        <f ca="1">IF(F28&lt;0,"N/A",F37-F33)</f>
        <v>26.5</v>
      </c>
      <c r="G29" s="12"/>
      <c r="H29" s="55">
        <f ca="1">IF(H28&lt;0,"N/A",H37-H33)</f>
        <v>18.5</v>
      </c>
      <c r="I29" s="12"/>
      <c r="J29" s="55">
        <f ca="1">IF(J28&lt;0,"N/A",J37-J33)</f>
        <v>23.5</v>
      </c>
      <c r="K29" s="12"/>
      <c r="L29" s="55">
        <f ca="1">IF(L28&lt;0,"N/A",L37-L33)</f>
        <v>9.5</v>
      </c>
      <c r="M29" s="12"/>
      <c r="N29" s="12">
        <f ca="1">IF(N28&lt;0,"N/A",N37-N33)</f>
        <v>35</v>
      </c>
      <c r="O29" s="12"/>
      <c r="P29" s="55">
        <f ca="1">IF(P28&lt;0,"N/A",P37-P33)</f>
        <v>37.5</v>
      </c>
      <c r="Q29" s="12"/>
      <c r="R29" s="55">
        <f ca="1">IF(R28&lt;0,"N/A",R37-R33)</f>
        <v>7.5</v>
      </c>
      <c r="S29" s="12"/>
      <c r="T29" s="55">
        <f ca="1">IF(T28&lt;0,"N/A",T37-T33)</f>
        <v>41.5</v>
      </c>
      <c r="U29" s="12"/>
      <c r="V29" s="55">
        <f ca="1">IF(V28&lt;0,"N/A",V37-V33)</f>
        <v>16.5</v>
      </c>
      <c r="W29" s="12"/>
      <c r="X29" s="55">
        <f ca="1">IF(X28&lt;0,"N/A",X37-X33)</f>
        <v>44.5</v>
      </c>
      <c r="Y29" s="12"/>
      <c r="Z29" s="55">
        <f ca="1">IF(Z28&lt;0,"N/A",Z37-Z33)</f>
        <v>32.5</v>
      </c>
      <c r="AA29" s="12"/>
      <c r="AB29" s="55">
        <f ca="1">IF(AB28&lt;0,"N/A",AB37-AB33)</f>
        <v>22.5</v>
      </c>
      <c r="AC29" s="12"/>
      <c r="AD29" s="55">
        <f ca="1">IF(AD28&lt;0,"N/A",AD37-AD33)</f>
        <v>41.5</v>
      </c>
      <c r="AE29" s="12"/>
      <c r="AF29" s="55">
        <f ca="1">IF(AF28&lt;0,"N/A",AF37-AF33)</f>
        <v>31.5</v>
      </c>
      <c r="AG29" s="12"/>
      <c r="AH29" s="12">
        <f ca="1">IF(AH28&lt;0,"N/A",AH37-AH33)</f>
        <v>28</v>
      </c>
      <c r="AI29" s="12"/>
      <c r="AJ29" s="55">
        <f ca="1">IF(AJ28&lt;0,"N/A",AJ37-AJ33)</f>
        <v>31.5</v>
      </c>
      <c r="AK29" s="12"/>
      <c r="AL29" s="55">
        <f ca="1">IF(AL28&lt;0,"N/A",AL37-AL33)</f>
        <v>42.5</v>
      </c>
      <c r="AM29" s="12"/>
      <c r="AN29" s="55">
        <f ca="1">IF(AN28&lt;0,"N/A",AN37-AN33)</f>
        <v>30.5</v>
      </c>
      <c r="AO29" s="12"/>
      <c r="AP29" s="55">
        <f ca="1">IF(AP28&lt;0,"N/A",AP37-AP33)</f>
        <v>37.5</v>
      </c>
      <c r="AQ29" s="12"/>
      <c r="AR29" s="55">
        <f ca="1">IF(AR28&lt;0,"N/A",AR37-AR33)</f>
        <v>22.5</v>
      </c>
      <c r="AS29" s="12"/>
      <c r="AT29" s="12" t="str">
        <f ca="1">IF(AT28&lt;0,"N/A",AT37-AT33)</f>
        <v>N/A</v>
      </c>
      <c r="AU29" s="12"/>
      <c r="AW29" s="22" t="s">
        <v>72</v>
      </c>
      <c r="AX29" s="5">
        <f ca="1">COUNTIFS(D28:AU28,"&lt;10",D28:AU28,"&gt;=0")*10-SUMIFS(D28:AU28,D28:AU28,"&lt;10",D28:AU28,"&gt;=0")</f>
        <v>28</v>
      </c>
      <c r="AY29" s="5">
        <v>1</v>
      </c>
    </row>
    <row r="30" spans="1:52" x14ac:dyDescent="0.25">
      <c r="AW30" s="22" t="s">
        <v>73</v>
      </c>
      <c r="AX30" s="5">
        <f ca="1">COUNTIF(D29:AU29,"&lt;10")*10-SUMIF(D29:AU29,"&lt;10")</f>
        <v>8</v>
      </c>
      <c r="AY30" s="5">
        <v>0.25</v>
      </c>
    </row>
    <row r="31" spans="1:52" x14ac:dyDescent="0.25">
      <c r="AW31" s="21" t="s">
        <v>74</v>
      </c>
      <c r="AX31" s="2">
        <f ca="1">SUMPRODUCT(AX28:AX30,AY28:AY30)</f>
        <v>39</v>
      </c>
      <c r="AY31" s="6"/>
    </row>
    <row r="32" spans="1:52" x14ac:dyDescent="0.25">
      <c r="A32" s="25" t="s">
        <v>75</v>
      </c>
      <c r="C32" s="13" t="s">
        <v>76</v>
      </c>
      <c r="D32" s="14">
        <f>E106</f>
        <v>46</v>
      </c>
      <c r="E32" s="14"/>
      <c r="F32" s="14">
        <f>G106</f>
        <v>8</v>
      </c>
      <c r="G32" s="14"/>
      <c r="H32" s="14">
        <f>I106</f>
        <v>9</v>
      </c>
      <c r="I32" s="14"/>
      <c r="J32" s="14">
        <f>K106</f>
        <v>15</v>
      </c>
      <c r="K32" s="14"/>
      <c r="L32" s="14">
        <f>M106</f>
        <v>41</v>
      </c>
      <c r="M32" s="14"/>
      <c r="N32" s="14">
        <f>O106</f>
        <v>8</v>
      </c>
      <c r="O32" s="14"/>
      <c r="P32" s="14">
        <f>Q106</f>
        <v>8</v>
      </c>
      <c r="Q32" s="14"/>
      <c r="R32" s="14">
        <f>S106</f>
        <v>40</v>
      </c>
      <c r="S32" s="14"/>
      <c r="T32" s="14">
        <f>U106</f>
        <v>8</v>
      </c>
      <c r="U32" s="14"/>
      <c r="V32" s="14">
        <f>W106</f>
        <v>45</v>
      </c>
      <c r="W32" s="14"/>
      <c r="X32" s="14">
        <f>Y106</f>
        <v>8</v>
      </c>
      <c r="Y32" s="14"/>
      <c r="Z32" s="14">
        <f>AA106</f>
        <v>8</v>
      </c>
      <c r="AA32" s="14"/>
      <c r="AB32" s="14">
        <f>AC106</f>
        <v>38</v>
      </c>
      <c r="AC32" s="14"/>
      <c r="AD32" s="14">
        <f>AE106</f>
        <v>8</v>
      </c>
      <c r="AE32" s="14"/>
      <c r="AF32" s="14">
        <f>AG106</f>
        <v>8</v>
      </c>
      <c r="AG32" s="14"/>
      <c r="AH32" s="14">
        <f>AI106</f>
        <v>8</v>
      </c>
      <c r="AI32" s="14"/>
      <c r="AJ32" s="14">
        <f>AK106</f>
        <v>39</v>
      </c>
      <c r="AK32" s="14"/>
      <c r="AL32" s="14">
        <f>AM106</f>
        <v>8</v>
      </c>
      <c r="AM32" s="14"/>
      <c r="AN32" s="14">
        <f>AO106</f>
        <v>8</v>
      </c>
      <c r="AO32" s="14"/>
      <c r="AP32" s="14">
        <f>AQ106</f>
        <v>36</v>
      </c>
      <c r="AQ32" s="14"/>
      <c r="AR32" s="14">
        <f>AS106</f>
        <v>8</v>
      </c>
      <c r="AS32" s="14"/>
      <c r="AT32" s="14">
        <f>AU106</f>
        <v>8</v>
      </c>
      <c r="AU32" s="14"/>
    </row>
    <row r="33" spans="1:52" x14ac:dyDescent="0.25">
      <c r="A33" s="25" t="s">
        <v>75</v>
      </c>
      <c r="C33" s="13" t="s">
        <v>77</v>
      </c>
      <c r="D33" s="14">
        <f ca="1">F38+D32</f>
        <v>176</v>
      </c>
      <c r="E33" s="14"/>
      <c r="F33" s="14">
        <f t="shared" ref="F33" ca="1" si="99">H38+F32</f>
        <v>142</v>
      </c>
      <c r="G33" s="14"/>
      <c r="H33" s="14">
        <f t="shared" ref="H33" ca="1" si="100">J38+H32</f>
        <v>159</v>
      </c>
      <c r="I33" s="14"/>
      <c r="J33" s="14">
        <f t="shared" ref="J33" ca="1" si="101">L38+J32</f>
        <v>172</v>
      </c>
      <c r="K33" s="14"/>
      <c r="L33" s="14">
        <f t="shared" ref="L33" ca="1" si="102">N38+L32</f>
        <v>188</v>
      </c>
      <c r="M33" s="14"/>
      <c r="N33" s="14">
        <f t="shared" ref="N33" ca="1" si="103">P38+N32</f>
        <v>153</v>
      </c>
      <c r="O33" s="14"/>
      <c r="P33" s="14">
        <f t="shared" ref="P33" ca="1" si="104">R38+P32</f>
        <v>149</v>
      </c>
      <c r="Q33" s="14"/>
      <c r="R33" s="14">
        <f t="shared" ref="R33" ca="1" si="105">T38+R32</f>
        <v>175</v>
      </c>
      <c r="S33" s="14"/>
      <c r="T33" s="14">
        <f t="shared" ref="T33" ca="1" si="106">V38+T32</f>
        <v>135</v>
      </c>
      <c r="U33" s="14"/>
      <c r="V33" s="14">
        <f t="shared" ref="V33" ca="1" si="107">X38+V32</f>
        <v>150</v>
      </c>
      <c r="W33" s="14"/>
      <c r="X33" s="14">
        <f t="shared" ref="X33" ca="1" si="108">Z38+X32</f>
        <v>100</v>
      </c>
      <c r="Y33" s="14"/>
      <c r="Z33" s="14">
        <f t="shared" ref="Z33" ca="1" si="109">AB38+Z32</f>
        <v>102</v>
      </c>
      <c r="AA33" s="14"/>
      <c r="AB33" s="14">
        <f t="shared" ref="AB33" ca="1" si="110">AD38+AB32</f>
        <v>114</v>
      </c>
      <c r="AC33" s="14"/>
      <c r="AD33" s="14">
        <f t="shared" ref="AD33" ca="1" si="111">AF38+AD32</f>
        <v>76</v>
      </c>
      <c r="AE33" s="14"/>
      <c r="AF33" s="14">
        <f t="shared" ref="AF33" ca="1" si="112">AH38+AF32</f>
        <v>78</v>
      </c>
      <c r="AG33" s="14"/>
      <c r="AH33" s="14">
        <f t="shared" ref="AH33" ca="1" si="113">AJ38+AH32</f>
        <v>81</v>
      </c>
      <c r="AI33" s="14"/>
      <c r="AJ33" s="14">
        <f t="shared" ref="AJ33" ca="1" si="114">AL38+AJ32</f>
        <v>83</v>
      </c>
      <c r="AK33" s="14"/>
      <c r="AL33" s="14">
        <f t="shared" ref="AL33" ca="1" si="115">AN38+AL32</f>
        <v>43</v>
      </c>
      <c r="AM33" s="14"/>
      <c r="AN33" s="14">
        <f t="shared" ref="AN33" ca="1" si="116">AP38+AN32</f>
        <v>45</v>
      </c>
      <c r="AO33" s="14"/>
      <c r="AP33" s="14">
        <f t="shared" ref="AP33" ca="1" si="117">AR38+AP32</f>
        <v>41</v>
      </c>
      <c r="AQ33" s="14"/>
      <c r="AR33" s="14">
        <f t="shared" ref="AR33" ca="1" si="118">AT38+AR32</f>
        <v>25</v>
      </c>
      <c r="AS33" s="14"/>
      <c r="AT33" s="14">
        <f>AT32</f>
        <v>8</v>
      </c>
      <c r="AU33" s="14"/>
    </row>
    <row r="34" spans="1:52" x14ac:dyDescent="0.25">
      <c r="A34" s="25" t="s">
        <v>75</v>
      </c>
      <c r="C34" s="13" t="s">
        <v>78</v>
      </c>
      <c r="D34" s="14">
        <f ca="1">INT((D33-D$7)/$D$97)+1</f>
        <v>2</v>
      </c>
      <c r="E34" s="14"/>
      <c r="F34" s="14">
        <f ca="1">INT((F33-F$7)/$D$97)+1</f>
        <v>2</v>
      </c>
      <c r="G34" s="14"/>
      <c r="H34" s="14">
        <f ca="1">INT((H33-H$7)/$D$97)+1</f>
        <v>2</v>
      </c>
      <c r="I34" s="14"/>
      <c r="J34" s="14">
        <f ca="1">INT((J33-J$7)/$D$97)+1</f>
        <v>2</v>
      </c>
      <c r="K34" s="14"/>
      <c r="L34" s="14">
        <f ca="1">INT((L33-L$7)/$D$97)+1</f>
        <v>2</v>
      </c>
      <c r="M34" s="14"/>
      <c r="N34" s="14">
        <f ca="1">INT((N33-N$7)/$D$97)+1</f>
        <v>2</v>
      </c>
      <c r="O34" s="14"/>
      <c r="P34" s="14">
        <f ca="1">INT((P33-P$7)/$D$97)+1</f>
        <v>2</v>
      </c>
      <c r="Q34" s="14"/>
      <c r="R34" s="14">
        <f ca="1">INT((R33-R$7)/$D$97)+1</f>
        <v>2</v>
      </c>
      <c r="S34" s="14"/>
      <c r="T34" s="14">
        <f ca="1">INT((T33-T$7)/$D$97)+1</f>
        <v>2</v>
      </c>
      <c r="U34" s="14"/>
      <c r="V34" s="14">
        <f t="shared" ref="V34" ca="1" si="119">INT((V33-V$7)/$D$97)+1</f>
        <v>2</v>
      </c>
      <c r="W34" s="14"/>
      <c r="X34" s="14">
        <f t="shared" ref="X34" ca="1" si="120">INT((X33-X$7)/$D$97)+1</f>
        <v>2</v>
      </c>
      <c r="Y34" s="14"/>
      <c r="Z34" s="14">
        <f t="shared" ref="Z34" ca="1" si="121">INT((Z33-Z$7)/$D$97)+1</f>
        <v>1</v>
      </c>
      <c r="AA34" s="14"/>
      <c r="AB34" s="14">
        <f t="shared" ref="AB34" ca="1" si="122">INT((AB33-AB$7)/$D$97)+1</f>
        <v>1</v>
      </c>
      <c r="AC34" s="14"/>
      <c r="AD34" s="14">
        <f t="shared" ref="AD34" ca="1" si="123">INT((AD33-AD$7)/$D$97)+1</f>
        <v>1</v>
      </c>
      <c r="AE34" s="14"/>
      <c r="AF34" s="14">
        <f t="shared" ref="AF34" ca="1" si="124">INT((AF33-AF$7)/$D$97)+1</f>
        <v>1</v>
      </c>
      <c r="AG34" s="14"/>
      <c r="AH34" s="14">
        <f t="shared" ref="AH34" ca="1" si="125">INT((AH33-AH$7)/$D$97)+1</f>
        <v>1</v>
      </c>
      <c r="AI34" s="14"/>
      <c r="AJ34" s="14">
        <f t="shared" ref="AJ34" ca="1" si="126">INT((AJ33-AJ$7)/$D$97)+1</f>
        <v>1</v>
      </c>
      <c r="AK34" s="14"/>
      <c r="AL34" s="14">
        <f t="shared" ref="AL34" ca="1" si="127">INT((AL33-AL$7)/$D$97)+1</f>
        <v>1</v>
      </c>
      <c r="AM34" s="14"/>
      <c r="AN34" s="14">
        <f t="shared" ref="AN34" ca="1" si="128">INT((AN33-AN$7)/$D$97)+1</f>
        <v>1</v>
      </c>
      <c r="AO34" s="14"/>
      <c r="AP34" s="14">
        <f t="shared" ref="AP34" ca="1" si="129">INT((AP33-AP$7)/$D$97)+1</f>
        <v>1</v>
      </c>
      <c r="AQ34" s="14"/>
      <c r="AR34" s="14">
        <f t="shared" ref="AR34" ca="1" si="130">INT((AR33-AR$7)/$D$97)+1</f>
        <v>1</v>
      </c>
      <c r="AS34" s="14"/>
      <c r="AT34" s="14">
        <f t="shared" ref="AT34" si="131">INT((AT33-AT$7)/$D$97)+1</f>
        <v>0</v>
      </c>
      <c r="AU34" s="14"/>
    </row>
    <row r="35" spans="1:52" x14ac:dyDescent="0.25">
      <c r="A35" s="25" t="s">
        <v>75</v>
      </c>
      <c r="C35" s="13" t="s">
        <v>79</v>
      </c>
      <c r="D35" s="14">
        <f ca="1">IF((D33-((D34-1)*$D$97+D$7+D$101+D$102))&gt;0,D34+1,D34)</f>
        <v>2</v>
      </c>
      <c r="E35" s="14"/>
      <c r="F35" s="14">
        <f ca="1">IF((F33-((F34-1)*$D$97+F$7+F$101+F$102))&gt;0,F34+1,F34)</f>
        <v>2</v>
      </c>
      <c r="G35" s="14"/>
      <c r="H35" s="14">
        <f ca="1">IF((H33-((H34-1)*$D$97+H$7+H$101+H$102))&gt;0,H34+1,H34)</f>
        <v>2</v>
      </c>
      <c r="I35" s="14"/>
      <c r="J35" s="14">
        <f ca="1">IF((J33-((J34-1)*$D$97+J$7+J$101+J$102))&gt;0,J34+1,J34)</f>
        <v>2</v>
      </c>
      <c r="K35" s="14"/>
      <c r="L35" s="14">
        <f ca="1">IF((L33-((L34-1)*$D$97+L$7+L$101+L$102))&gt;0,L34+1,L34)</f>
        <v>2</v>
      </c>
      <c r="M35" s="14"/>
      <c r="N35" s="14">
        <f ca="1">IF((N33-((N34-1)*$D$97+N$7+N$101+N$102))&gt;0,N34+1,N34)</f>
        <v>2</v>
      </c>
      <c r="O35" s="14"/>
      <c r="P35" s="14">
        <f ca="1">IF((P33-((P34-1)*$D$97+P$7+P$101+P$102))&gt;0,P34+1,P34)</f>
        <v>2</v>
      </c>
      <c r="Q35" s="14"/>
      <c r="R35" s="14">
        <f ca="1">IF((R33-((R34-1)*$D$97+R$7+R$101+R$102))&gt;0,R34+1,R34)</f>
        <v>2</v>
      </c>
      <c r="S35" s="14"/>
      <c r="T35" s="14">
        <f ca="1">IF((T33-((T34-1)*$D$97+T$7+T$101+T$102))&gt;0,T34+1,T34)</f>
        <v>2</v>
      </c>
      <c r="U35" s="14"/>
      <c r="V35" s="14">
        <f ca="1">IF((V33-((V34-1)*$D$97+V$7+V$101+V$102))&gt;0,V34+1,V34)</f>
        <v>2</v>
      </c>
      <c r="W35" s="14"/>
      <c r="X35" s="14">
        <f ca="1">IF((X33-((X34-1)*$D$97+X$7+X$101+X$102))&gt;0,X34+1,X34)</f>
        <v>2</v>
      </c>
      <c r="Y35" s="14"/>
      <c r="Z35" s="14">
        <f ca="1">IF((Z33-((Z34-1)*$D$97+Z$7+Z$101+Z$102))&gt;0,Z34+1,Z34)</f>
        <v>1</v>
      </c>
      <c r="AA35" s="14"/>
      <c r="AB35" s="14">
        <f ca="1">IF((AB33-((AB34-1)*$D$97+AB$7+AB$101+AB$102))&gt;0,AB34+1,AB34)</f>
        <v>1</v>
      </c>
      <c r="AC35" s="14"/>
      <c r="AD35" s="14">
        <f ca="1">IF((AD33-((AD34-1)*$D$97+AD$7+AD$101+AD$102))&gt;0,AD34+1,AD34)</f>
        <v>1</v>
      </c>
      <c r="AE35" s="14"/>
      <c r="AF35" s="14">
        <f ca="1">IF((AF33-((AF34-1)*$D$97+AF$7+AF$101+AF$102))&gt;0,AF34+1,AF34)</f>
        <v>1</v>
      </c>
      <c r="AG35" s="14"/>
      <c r="AH35" s="14">
        <f ca="1">IF((AH33-((AH34-1)*$D$97+AH$7+AH$101+AH$102))&gt;0,AH34+1,AH34)</f>
        <v>1</v>
      </c>
      <c r="AI35" s="14"/>
      <c r="AJ35" s="14">
        <f ca="1">IF((AJ33-((AJ34-1)*$D$97+AJ$7+AJ$101+AJ$102))&gt;0,AJ34+1,AJ34)</f>
        <v>1</v>
      </c>
      <c r="AK35" s="14"/>
      <c r="AL35" s="14">
        <f ca="1">IF((AL33-((AL34-1)*$D$97+AL$7+AL$101+AL$102))&gt;0,AL34+1,AL34)</f>
        <v>1</v>
      </c>
      <c r="AM35" s="14"/>
      <c r="AN35" s="14">
        <f ca="1">IF((AN33-((AN34-1)*$D$97+AN$7+AN$101+AN$102))&gt;0,AN34+1,AN34)</f>
        <v>1</v>
      </c>
      <c r="AO35" s="14"/>
      <c r="AP35" s="14">
        <f ca="1">IF((AP33-((AP34-1)*$D$97+AP$7+AP$101+AP$102))&gt;0,AP34+1,AP34)</f>
        <v>1</v>
      </c>
      <c r="AQ35" s="14"/>
      <c r="AR35" s="14">
        <f ca="1">IF((AR33-((AR34-1)*$D$97+AR$7+AR$101+AR$102))&gt;0,AR34+1,AR34)</f>
        <v>1</v>
      </c>
      <c r="AS35" s="14"/>
      <c r="AT35" s="14">
        <f ca="1">IF((AT33-((AT34-1)*$D$97+AT$7+AT$101+AT$102))&gt;0,AT34+1,AT34)</f>
        <v>1</v>
      </c>
      <c r="AU35" s="14"/>
    </row>
    <row r="36" spans="1:52" x14ac:dyDescent="0.25">
      <c r="A36" s="25" t="s">
        <v>75</v>
      </c>
      <c r="C36" s="13" t="s">
        <v>80</v>
      </c>
      <c r="D36" s="14">
        <f ca="1">(D35-1)*$D$97+D$7+D$103</f>
        <v>144</v>
      </c>
      <c r="E36" s="14"/>
      <c r="F36" s="14">
        <f ca="1">(F35-1)*$D$97+F$7+F$103</f>
        <v>125</v>
      </c>
      <c r="G36" s="14"/>
      <c r="H36" s="14">
        <f ca="1">(H35-1)*$D$97+H$7+H$103</f>
        <v>129</v>
      </c>
      <c r="I36" s="14"/>
      <c r="J36" s="14">
        <f ca="1">(J35-1)*$D$97+J$7+J$103</f>
        <v>145</v>
      </c>
      <c r="K36" s="14"/>
      <c r="L36" s="14">
        <f ca="1">(L35-1)*$D$97+L$7+L$103</f>
        <v>152</v>
      </c>
      <c r="M36" s="14"/>
      <c r="N36" s="14">
        <f ca="1">(N35-1)*$D$97+N$7+N$103</f>
        <v>142</v>
      </c>
      <c r="O36" s="14"/>
      <c r="P36" s="14">
        <f ca="1">(P35-1)*$D$97+P$7+P$103</f>
        <v>140</v>
      </c>
      <c r="Q36" s="14"/>
      <c r="R36" s="14">
        <f ca="1">(R35-1)*$D$97+R$7+R$103</f>
        <v>136</v>
      </c>
      <c r="S36" s="14"/>
      <c r="T36" s="14">
        <f ca="1">(T35-1)*$D$97+T$7+T$103</f>
        <v>130</v>
      </c>
      <c r="U36" s="14"/>
      <c r="V36" s="14">
        <f ca="1">(V35-1)*$D$97+V$7+V$103</f>
        <v>122</v>
      </c>
      <c r="W36" s="14"/>
      <c r="X36" s="14">
        <f ca="1">(X35-1)*$D$97+X$7+X$103</f>
        <v>100</v>
      </c>
      <c r="Y36" s="14"/>
      <c r="Z36" s="14">
        <f ca="1">(Z35-1)*$D$97+Z$7+Z$103</f>
        <v>87</v>
      </c>
      <c r="AA36" s="14"/>
      <c r="AB36" s="14">
        <f ca="1">(AB35-1)*$D$97+AB$7+AB$103</f>
        <v>89</v>
      </c>
      <c r="AC36" s="14"/>
      <c r="AD36" s="14">
        <f ca="1">(AD35-1)*$D$97+AD$7+AD$103</f>
        <v>71</v>
      </c>
      <c r="AE36" s="14"/>
      <c r="AF36" s="14">
        <f ca="1">(AF35-1)*$D$97+AF$7+AF$103</f>
        <v>63</v>
      </c>
      <c r="AG36" s="14"/>
      <c r="AH36" s="14">
        <f ca="1">(AH35-1)*$D$97+AH$7+AH$103</f>
        <v>65</v>
      </c>
      <c r="AI36" s="14"/>
      <c r="AJ36" s="14">
        <f ca="1">(AJ35-1)*$D$97+AJ$7+AJ$103</f>
        <v>68</v>
      </c>
      <c r="AK36" s="14"/>
      <c r="AL36" s="14">
        <f ca="1">(AL35-1)*$D$97+AL$7+AL$103</f>
        <v>39</v>
      </c>
      <c r="AM36" s="14"/>
      <c r="AN36" s="14">
        <f ca="1">(AN35-1)*$D$97+AN$7+AN$103</f>
        <v>30</v>
      </c>
      <c r="AO36" s="14"/>
      <c r="AP36" s="14">
        <f ca="1">(AP35-1)*$D$97+AP$7+AP$103</f>
        <v>32</v>
      </c>
      <c r="AQ36" s="14"/>
      <c r="AR36" s="14">
        <f ca="1">(AR35-1)*$D$97+AR$7+AR$103</f>
        <v>0</v>
      </c>
      <c r="AS36" s="14"/>
      <c r="AT36" s="14">
        <f ca="1">(AT35-1)*$D$97+AT$7+AT$103</f>
        <v>12</v>
      </c>
      <c r="AU36" s="14"/>
    </row>
    <row r="37" spans="1:52" x14ac:dyDescent="0.25">
      <c r="A37" s="25" t="s">
        <v>75</v>
      </c>
      <c r="C37" s="13" t="s">
        <v>81</v>
      </c>
      <c r="D37" s="14">
        <f t="shared" ref="D37" ca="1" si="132">D36+D104</f>
        <v>181</v>
      </c>
      <c r="E37" s="14"/>
      <c r="F37" s="14">
        <f ca="1">F36+F104</f>
        <v>168.5</v>
      </c>
      <c r="G37" s="14"/>
      <c r="H37" s="14">
        <f ca="1">H36+H104</f>
        <v>177.5</v>
      </c>
      <c r="I37" s="14"/>
      <c r="J37" s="14">
        <f ca="1">J36+J104</f>
        <v>195.5</v>
      </c>
      <c r="K37" s="14"/>
      <c r="L37" s="14">
        <f ca="1">L36+L104</f>
        <v>197.5</v>
      </c>
      <c r="M37" s="14"/>
      <c r="N37" s="14">
        <f ca="1">N36+N104</f>
        <v>188</v>
      </c>
      <c r="O37" s="14"/>
      <c r="P37" s="14">
        <f ca="1">P36+P104</f>
        <v>186.5</v>
      </c>
      <c r="Q37" s="14"/>
      <c r="R37" s="14">
        <f ca="1">R36+R104</f>
        <v>182.5</v>
      </c>
      <c r="S37" s="14"/>
      <c r="T37" s="14">
        <f ca="1">T36+T104</f>
        <v>176.5</v>
      </c>
      <c r="U37" s="14"/>
      <c r="V37" s="14">
        <f ca="1">V36+V104</f>
        <v>166.5</v>
      </c>
      <c r="W37" s="14"/>
      <c r="X37" s="14">
        <f ca="1">X36+X104</f>
        <v>144.5</v>
      </c>
      <c r="Y37" s="14"/>
      <c r="Z37" s="14">
        <f ca="1">Z36+Z104</f>
        <v>134.5</v>
      </c>
      <c r="AA37" s="14"/>
      <c r="AB37" s="14">
        <f ca="1">AB36+AB104</f>
        <v>136.5</v>
      </c>
      <c r="AC37" s="14"/>
      <c r="AD37" s="14">
        <f ca="1">AD36+AD104</f>
        <v>117.5</v>
      </c>
      <c r="AE37" s="14"/>
      <c r="AF37" s="14">
        <f ca="1">AF36+AF104</f>
        <v>109.5</v>
      </c>
      <c r="AG37" s="14"/>
      <c r="AH37" s="14">
        <f ca="1">AH36+AH104</f>
        <v>109</v>
      </c>
      <c r="AI37" s="14"/>
      <c r="AJ37" s="14">
        <f ca="1">AJ36+AJ104</f>
        <v>114.5</v>
      </c>
      <c r="AK37" s="14"/>
      <c r="AL37" s="14">
        <f ca="1">AL36+AL104</f>
        <v>85.5</v>
      </c>
      <c r="AM37" s="14"/>
      <c r="AN37" s="14">
        <f ca="1">AN36+AN104</f>
        <v>75.5</v>
      </c>
      <c r="AO37" s="14"/>
      <c r="AP37" s="14">
        <f ca="1">AP36+AP104</f>
        <v>78.5</v>
      </c>
      <c r="AQ37" s="14"/>
      <c r="AR37" s="14">
        <f ca="1">AR36+AR104</f>
        <v>47.5</v>
      </c>
      <c r="AS37" s="14"/>
      <c r="AT37" s="14">
        <f ca="1">AT36+AT104</f>
        <v>28</v>
      </c>
      <c r="AU37" s="14"/>
      <c r="AV37" s="10"/>
      <c r="AZ37" s="10"/>
    </row>
    <row r="38" spans="1:52" x14ac:dyDescent="0.25">
      <c r="A38" s="25" t="s">
        <v>75</v>
      </c>
      <c r="C38" s="13" t="s">
        <v>82</v>
      </c>
      <c r="D38" s="15">
        <f t="shared" ref="D38" ca="1" si="133">D36+5</f>
        <v>149</v>
      </c>
      <c r="E38" s="15"/>
      <c r="F38" s="15">
        <f t="shared" ref="F38" ca="1" si="134">F36+5</f>
        <v>130</v>
      </c>
      <c r="G38" s="15"/>
      <c r="H38" s="15">
        <f t="shared" ref="H38" ca="1" si="135">H36+5</f>
        <v>134</v>
      </c>
      <c r="I38" s="15"/>
      <c r="J38" s="15">
        <f t="shared" ref="J38" ca="1" si="136">J36+5</f>
        <v>150</v>
      </c>
      <c r="K38" s="15"/>
      <c r="L38" s="15">
        <f t="shared" ref="L38" ca="1" si="137">L36+5</f>
        <v>157</v>
      </c>
      <c r="M38" s="15"/>
      <c r="N38" s="15">
        <f t="shared" ref="N38" ca="1" si="138">N36+5</f>
        <v>147</v>
      </c>
      <c r="O38" s="15"/>
      <c r="P38" s="15">
        <f t="shared" ref="P38" ca="1" si="139">P36+5</f>
        <v>145</v>
      </c>
      <c r="Q38" s="15"/>
      <c r="R38" s="15">
        <f t="shared" ref="R38" ca="1" si="140">R36+5</f>
        <v>141</v>
      </c>
      <c r="S38" s="15"/>
      <c r="T38" s="15">
        <f t="shared" ref="T38" ca="1" si="141">T36+5</f>
        <v>135</v>
      </c>
      <c r="U38" s="15"/>
      <c r="V38" s="15">
        <f t="shared" ref="V38" ca="1" si="142">V36+5</f>
        <v>127</v>
      </c>
      <c r="W38" s="15"/>
      <c r="X38" s="15">
        <f t="shared" ref="X38" ca="1" si="143">X36+5</f>
        <v>105</v>
      </c>
      <c r="Y38" s="15"/>
      <c r="Z38" s="15">
        <f t="shared" ref="Z38" ca="1" si="144">Z36+5</f>
        <v>92</v>
      </c>
      <c r="AA38" s="15"/>
      <c r="AB38" s="15">
        <f t="shared" ref="AB38" ca="1" si="145">AB36+5</f>
        <v>94</v>
      </c>
      <c r="AC38" s="15"/>
      <c r="AD38" s="15">
        <f t="shared" ref="AD38" ca="1" si="146">AD36+5</f>
        <v>76</v>
      </c>
      <c r="AE38" s="15"/>
      <c r="AF38" s="15">
        <f t="shared" ref="AF38" ca="1" si="147">AF36+5</f>
        <v>68</v>
      </c>
      <c r="AG38" s="15"/>
      <c r="AH38" s="15">
        <f t="shared" ref="AH38" ca="1" si="148">AH36+5</f>
        <v>70</v>
      </c>
      <c r="AI38" s="15"/>
      <c r="AJ38" s="15">
        <f t="shared" ref="AJ38" ca="1" si="149">AJ36+5</f>
        <v>73</v>
      </c>
      <c r="AK38" s="15"/>
      <c r="AL38" s="15">
        <f t="shared" ref="AL38" ca="1" si="150">AL36+5</f>
        <v>44</v>
      </c>
      <c r="AM38" s="15"/>
      <c r="AN38" s="15">
        <f t="shared" ref="AN38" ca="1" si="151">AN36+5</f>
        <v>35</v>
      </c>
      <c r="AO38" s="15"/>
      <c r="AP38" s="15">
        <f t="shared" ref="AP38" ca="1" si="152">AP36+5</f>
        <v>37</v>
      </c>
      <c r="AQ38" s="15"/>
      <c r="AR38" s="15">
        <f t="shared" ref="AR38" ca="1" si="153">AR36+5</f>
        <v>5</v>
      </c>
      <c r="AS38" s="15"/>
      <c r="AT38" s="15">
        <f t="shared" ref="AT38" ca="1" si="154">AT36+5</f>
        <v>17</v>
      </c>
      <c r="AU38" s="15"/>
    </row>
    <row r="39" spans="1:52" x14ac:dyDescent="0.25">
      <c r="A39" s="25" t="s">
        <v>75</v>
      </c>
      <c r="C39" s="13" t="s">
        <v>83</v>
      </c>
      <c r="D39" s="15">
        <f t="shared" ref="D39" si="155">D24</f>
        <v>0</v>
      </c>
      <c r="E39" s="15"/>
      <c r="F39" s="15">
        <f t="shared" ref="F39" si="156">F24</f>
        <v>467</v>
      </c>
      <c r="G39" s="15"/>
      <c r="H39" s="15">
        <f t="shared" ref="H39" si="157">H24</f>
        <v>811</v>
      </c>
      <c r="I39" s="15"/>
      <c r="J39" s="15">
        <f t="shared" ref="J39" si="158">J24</f>
        <v>1155</v>
      </c>
      <c r="K39" s="15"/>
      <c r="L39" s="15">
        <f t="shared" ref="L39" si="159">L24</f>
        <v>1803</v>
      </c>
      <c r="M39" s="15"/>
      <c r="N39" s="15">
        <f t="shared" ref="N39" si="160">N24</f>
        <v>2186</v>
      </c>
      <c r="O39" s="15"/>
      <c r="P39" s="15">
        <f t="shared" ref="P39" si="161">P24</f>
        <v>2530</v>
      </c>
      <c r="Q39" s="15"/>
      <c r="R39" s="15">
        <f t="shared" ref="R39" si="162">R24</f>
        <v>2874</v>
      </c>
      <c r="S39" s="15"/>
      <c r="T39" s="15">
        <f t="shared" ref="T39" si="163">T24</f>
        <v>3218</v>
      </c>
      <c r="U39" s="15"/>
      <c r="V39" s="15">
        <f t="shared" ref="V39" si="164">V24</f>
        <v>3562</v>
      </c>
      <c r="W39" s="15"/>
      <c r="X39" s="15">
        <f t="shared" ref="X39" si="165">X24</f>
        <v>3906</v>
      </c>
      <c r="Y39" s="15"/>
      <c r="Z39" s="15">
        <f t="shared" ref="Z39" si="166">Z24</f>
        <v>4250</v>
      </c>
      <c r="AA39" s="15"/>
      <c r="AB39" s="15">
        <f t="shared" ref="AB39" si="167">AB24</f>
        <v>4594</v>
      </c>
      <c r="AC39" s="15"/>
      <c r="AD39" s="15">
        <f t="shared" ref="AD39" si="168">AD24</f>
        <v>4938</v>
      </c>
      <c r="AE39" s="15"/>
      <c r="AF39" s="15">
        <f t="shared" ref="AF39" si="169">AF24</f>
        <v>5282</v>
      </c>
      <c r="AG39" s="15"/>
      <c r="AH39" s="15">
        <f t="shared" ref="AH39" si="170">AH24</f>
        <v>5626</v>
      </c>
      <c r="AI39" s="15"/>
      <c r="AJ39" s="15">
        <f t="shared" ref="AJ39" si="171">AJ24</f>
        <v>5986</v>
      </c>
      <c r="AK39" s="15"/>
      <c r="AL39" s="15">
        <f t="shared" ref="AL39" si="172">AL24</f>
        <v>6330</v>
      </c>
      <c r="AM39" s="15"/>
      <c r="AN39" s="15">
        <f t="shared" ref="AN39" si="173">AN24</f>
        <v>6674</v>
      </c>
      <c r="AO39" s="15"/>
      <c r="AP39" s="15">
        <f t="shared" ref="AP39" si="174">AP24</f>
        <v>7017.8</v>
      </c>
      <c r="AQ39" s="15"/>
      <c r="AR39" s="15">
        <f t="shared" ref="AR39" si="175">AR24</f>
        <v>7361.8</v>
      </c>
      <c r="AS39" s="15"/>
      <c r="AT39" s="15">
        <f t="shared" ref="AT39" si="176">AT24</f>
        <v>7705.8</v>
      </c>
      <c r="AU39" s="15"/>
    </row>
    <row r="40" spans="1:52" x14ac:dyDescent="0.25">
      <c r="A40" s="25" t="s">
        <v>75</v>
      </c>
    </row>
    <row r="41" spans="1:52" x14ac:dyDescent="0.25">
      <c r="A41" s="25" t="s">
        <v>75</v>
      </c>
    </row>
    <row r="42" spans="1:52" ht="18.75" x14ac:dyDescent="0.3">
      <c r="C42" s="73" t="s">
        <v>86</v>
      </c>
      <c r="D42" s="74"/>
      <c r="E42" s="79"/>
    </row>
    <row r="43" spans="1:52" x14ac:dyDescent="0.25">
      <c r="C43" s="2" t="s">
        <v>87</v>
      </c>
      <c r="D43" s="43">
        <v>10</v>
      </c>
      <c r="E43" s="43">
        <v>20</v>
      </c>
    </row>
    <row r="44" spans="1:52" x14ac:dyDescent="0.25">
      <c r="C44" s="2" t="s">
        <v>88</v>
      </c>
      <c r="D44" s="44">
        <v>-5</v>
      </c>
      <c r="E44" s="44">
        <v>10</v>
      </c>
      <c r="F44" s="44" t="s">
        <v>89</v>
      </c>
    </row>
    <row r="45" spans="1:52" x14ac:dyDescent="0.25">
      <c r="C45" s="2" t="s">
        <v>90</v>
      </c>
      <c r="D45" s="7" t="s">
        <v>91</v>
      </c>
    </row>
    <row r="47" spans="1:52" hidden="1" x14ac:dyDescent="0.25">
      <c r="A47" s="25" t="s">
        <v>75</v>
      </c>
    </row>
    <row r="48" spans="1:52" ht="15.75" thickBot="1" x14ac:dyDescent="0.3"/>
    <row r="49" spans="1:52" ht="18.75" x14ac:dyDescent="0.3">
      <c r="C49" s="58" t="s">
        <v>92</v>
      </c>
      <c r="D49" s="59"/>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W49" s="23" t="s">
        <v>93</v>
      </c>
      <c r="AX49" s="23"/>
      <c r="AY49" s="23"/>
    </row>
    <row r="50" spans="1:52" x14ac:dyDescent="0.25">
      <c r="C50" s="20"/>
      <c r="D50" s="17" t="str">
        <f>D$6</f>
        <v>Market</v>
      </c>
      <c r="E50" s="18"/>
      <c r="F50" s="17" t="str">
        <f>F$6</f>
        <v>Fell</v>
      </c>
      <c r="G50" s="18"/>
      <c r="H50" s="17" t="str">
        <f>H$6</f>
        <v>Hayes</v>
      </c>
      <c r="I50" s="18"/>
      <c r="J50" s="17" t="str">
        <f>J$6</f>
        <v>Grove</v>
      </c>
      <c r="K50" s="18"/>
      <c r="L50" s="17" t="str">
        <f>L$6</f>
        <v>McAllister</v>
      </c>
      <c r="M50" s="18"/>
      <c r="N50" s="17" t="str">
        <f>N$6</f>
        <v>Golden Gate</v>
      </c>
      <c r="O50" s="18"/>
      <c r="P50" s="17" t="str">
        <f>P$6</f>
        <v>Turk</v>
      </c>
      <c r="Q50" s="18"/>
      <c r="R50" s="17" t="str">
        <f>R$6</f>
        <v>Eddy</v>
      </c>
      <c r="S50" s="18"/>
      <c r="T50" s="17" t="str">
        <f>T$6</f>
        <v>Ellis</v>
      </c>
      <c r="U50" s="18"/>
      <c r="V50" s="17" t="str">
        <f>V$6</f>
        <v>O'Farrell</v>
      </c>
      <c r="W50" s="18"/>
      <c r="X50" s="17" t="str">
        <f>X$6</f>
        <v>Geary</v>
      </c>
      <c r="Y50" s="18"/>
      <c r="Z50" s="17" t="str">
        <f>Z$6</f>
        <v>Post</v>
      </c>
      <c r="AA50" s="18"/>
      <c r="AB50" s="17" t="str">
        <f>AB$6</f>
        <v>Sutter</v>
      </c>
      <c r="AC50" s="18"/>
      <c r="AD50" s="17" t="str">
        <f>AD$6</f>
        <v>Bush</v>
      </c>
      <c r="AE50" s="18"/>
      <c r="AF50" s="17" t="str">
        <f>AF$6</f>
        <v>Pine</v>
      </c>
      <c r="AG50" s="18"/>
      <c r="AH50" s="17" t="str">
        <f>AH$6</f>
        <v>California</v>
      </c>
      <c r="AI50" s="18"/>
      <c r="AJ50" s="17" t="str">
        <f>AJ$6</f>
        <v>Sacramento</v>
      </c>
      <c r="AK50" s="18"/>
      <c r="AL50" s="17" t="str">
        <f>AL$6</f>
        <v>Clay</v>
      </c>
      <c r="AM50" s="18"/>
      <c r="AN50" s="17" t="str">
        <f>AN$6</f>
        <v>Washington</v>
      </c>
      <c r="AO50" s="18"/>
      <c r="AP50" s="17" t="str">
        <f>AP$6</f>
        <v>Jackson</v>
      </c>
      <c r="AQ50" s="18"/>
      <c r="AR50" s="17" t="str">
        <f>AR$6</f>
        <v>Pacific</v>
      </c>
      <c r="AS50" s="18"/>
      <c r="AT50" s="17" t="str">
        <f>AT$6</f>
        <v>Broadway</v>
      </c>
      <c r="AU50" s="18"/>
      <c r="AW50" s="21" t="s">
        <v>66</v>
      </c>
      <c r="AX50" s="2" t="s">
        <v>67</v>
      </c>
      <c r="AY50" s="2" t="s">
        <v>68</v>
      </c>
    </row>
    <row r="51" spans="1:52" x14ac:dyDescent="0.25">
      <c r="C51" s="20" t="s">
        <v>69</v>
      </c>
      <c r="D51" s="5">
        <v>0</v>
      </c>
      <c r="E51" s="5"/>
      <c r="F51" s="54">
        <f ca="1">F57-F60</f>
        <v>34.61363636363636</v>
      </c>
      <c r="G51" s="54"/>
      <c r="H51" s="54">
        <f ca="1">H57-H60</f>
        <v>38.431818181818173</v>
      </c>
      <c r="I51" s="54"/>
      <c r="J51" s="54">
        <f ca="1">J57-J60</f>
        <v>30.249999999999986</v>
      </c>
      <c r="K51" s="54"/>
      <c r="L51" s="54">
        <f ca="1">L57-L60</f>
        <v>37.97727272727272</v>
      </c>
      <c r="M51" s="54"/>
      <c r="N51" s="54">
        <f ca="1">N57-N60</f>
        <v>-33.318181818181827</v>
      </c>
      <c r="O51" s="54"/>
      <c r="P51" s="54">
        <f ca="1">P57-P60</f>
        <v>14.818181818181813</v>
      </c>
      <c r="Q51" s="54"/>
      <c r="R51" s="54">
        <f ca="1">R57-R60</f>
        <v>26.636363636363626</v>
      </c>
      <c r="S51" s="54"/>
      <c r="T51" s="54">
        <f ca="1">T57-T60</f>
        <v>40.454545454545439</v>
      </c>
      <c r="U51" s="54"/>
      <c r="V51" s="54">
        <f t="shared" ref="V51" ca="1" si="177">V57-V60</f>
        <v>-33.727272727272748</v>
      </c>
      <c r="W51" s="54"/>
      <c r="X51" s="54">
        <f t="shared" ref="X51" ca="1" si="178">X57-X60</f>
        <v>34.818181818181813</v>
      </c>
      <c r="Y51" s="54"/>
      <c r="Z51" s="54">
        <f t="shared" ref="Z51" ca="1" si="179">Z57-Z60</f>
        <v>-34.363636363636374</v>
      </c>
      <c r="AA51" s="54"/>
      <c r="AB51" s="54">
        <f t="shared" ref="AB51" ca="1" si="180">AB57-AB60</f>
        <v>10.818181818181813</v>
      </c>
      <c r="AC51" s="54"/>
      <c r="AD51" s="54">
        <f t="shared" ref="AD51" ca="1" si="181">AD57-AD60</f>
        <v>36.636363636363626</v>
      </c>
      <c r="AE51" s="54"/>
      <c r="AF51" s="54">
        <f t="shared" ref="AF51" ca="1" si="182">AF57-AF60</f>
        <v>-37.545454545454561</v>
      </c>
      <c r="AG51" s="54"/>
      <c r="AH51" s="54">
        <f t="shared" ref="AH51" ca="1" si="183">AH57-AH60</f>
        <v>10.818181818181813</v>
      </c>
      <c r="AI51" s="54"/>
      <c r="AJ51" s="54">
        <f t="shared" ref="AJ51" ca="1" si="184">AJ57-AJ60</f>
        <v>16</v>
      </c>
      <c r="AK51" s="54"/>
      <c r="AL51" s="54">
        <f t="shared" ref="AL51" ca="1" si="185">AL57-AL60</f>
        <v>-37.181818181818187</v>
      </c>
      <c r="AM51" s="54"/>
      <c r="AN51" s="54">
        <f t="shared" ref="AN51" ca="1" si="186">AN57-AN60</f>
        <v>21.818181818181813</v>
      </c>
      <c r="AO51" s="54"/>
      <c r="AP51" s="54">
        <f t="shared" ref="AP51" ca="1" si="187">AP57-AP60</f>
        <v>27.631818181818176</v>
      </c>
      <c r="AQ51" s="54"/>
      <c r="AR51" s="54">
        <f t="shared" ref="AR51" ca="1" si="188">AR57-AR60</f>
        <v>-22.550000000000011</v>
      </c>
      <c r="AS51" s="54"/>
      <c r="AT51" s="54">
        <f t="shared" ref="AT51" ca="1" si="189">AT57-AT60</f>
        <v>0.81818181818181301</v>
      </c>
      <c r="AU51" s="54"/>
      <c r="AW51" s="22" t="s">
        <v>94</v>
      </c>
      <c r="AX51" s="5">
        <f ca="1">SUMIF(D51:AU51,"&lt;0")*-1+COUNTIF(D51:AU51,"&lt;0")*5</f>
        <v>228.68636363636369</v>
      </c>
      <c r="AY51" s="5">
        <v>1</v>
      </c>
    </row>
    <row r="52" spans="1:52" x14ac:dyDescent="0.25">
      <c r="C52" s="20" t="s">
        <v>71</v>
      </c>
      <c r="D52" s="5">
        <f ca="1">D111</f>
        <v>37</v>
      </c>
      <c r="E52" s="5"/>
      <c r="F52" s="54">
        <f ca="1">IF(F51&lt;0,"N/A",F61-F57)</f>
        <v>8.8863636363636402</v>
      </c>
      <c r="G52" s="54"/>
      <c r="H52" s="54">
        <f ca="1">IF(H51&lt;0,"N/A",H61-H57)</f>
        <v>10.068181818181827</v>
      </c>
      <c r="I52" s="54"/>
      <c r="J52" s="54">
        <f ca="1">IF(J51&lt;0,"N/A",J61-J57)</f>
        <v>20.250000000000014</v>
      </c>
      <c r="K52" s="54"/>
      <c r="L52" s="54">
        <f ca="1">IF(L51&lt;0,"N/A",L61-L57)</f>
        <v>7.5227272727272805</v>
      </c>
      <c r="M52" s="54"/>
      <c r="N52" s="54" t="str">
        <f ca="1">IF(N51&lt;0,"N/A",N61-N57)</f>
        <v>N/A</v>
      </c>
      <c r="O52" s="54"/>
      <c r="P52" s="54">
        <f ca="1">IF(P51&lt;0,"N/A",P61-P57)</f>
        <v>31.681818181818187</v>
      </c>
      <c r="Q52" s="54"/>
      <c r="R52" s="54">
        <f ca="1">IF(R51&lt;0,"N/A",R61-R57)</f>
        <v>19.863636363636374</v>
      </c>
      <c r="S52" s="54"/>
      <c r="T52" s="54">
        <f ca="1">IF(T51&lt;0,"N/A",T61-T57)</f>
        <v>6.045454545454561</v>
      </c>
      <c r="U52" s="54"/>
      <c r="V52" s="54" t="str">
        <f t="shared" ref="V52" ca="1" si="190">IF(V51&lt;0,"N/A",V61-V57)</f>
        <v>N/A</v>
      </c>
      <c r="W52" s="54"/>
      <c r="X52" s="54">
        <f t="shared" ref="X52" ca="1" si="191">IF(X51&lt;0,"N/A",X61-X57)</f>
        <v>9.681818181818187</v>
      </c>
      <c r="Y52" s="54"/>
      <c r="Z52" s="54" t="str">
        <f t="shared" ref="Z52" ca="1" si="192">IF(Z51&lt;0,"N/A",Z61-Z57)</f>
        <v>N/A</v>
      </c>
      <c r="AA52" s="54"/>
      <c r="AB52" s="54">
        <f t="shared" ref="AB52" ca="1" si="193">IF(AB51&lt;0,"N/A",AB61-AB57)</f>
        <v>36.681818181818187</v>
      </c>
      <c r="AC52" s="54"/>
      <c r="AD52" s="54">
        <f t="shared" ref="AD52" ca="1" si="194">IF(AD51&lt;0,"N/A",AD61-AD57)</f>
        <v>9.863636363636374</v>
      </c>
      <c r="AE52" s="54"/>
      <c r="AF52" s="54" t="str">
        <f t="shared" ref="AF52" ca="1" si="195">IF(AF51&lt;0,"N/A",AF61-AF57)</f>
        <v>N/A</v>
      </c>
      <c r="AG52" s="54"/>
      <c r="AH52" s="54">
        <f t="shared" ref="AH52" ca="1" si="196">IF(AH51&lt;0,"N/A",AH61-AH57)</f>
        <v>33.181818181818187</v>
      </c>
      <c r="AI52" s="54"/>
      <c r="AJ52" s="54">
        <f t="shared" ref="AJ52" ca="1" si="197">IF(AJ51&lt;0,"N/A",AJ61-AJ57)</f>
        <v>30.5</v>
      </c>
      <c r="AK52" s="54"/>
      <c r="AL52" s="54" t="str">
        <f t="shared" ref="AL52" ca="1" si="198">IF(AL51&lt;0,"N/A",AL61-AL57)</f>
        <v>N/A</v>
      </c>
      <c r="AM52" s="54"/>
      <c r="AN52" s="54">
        <f t="shared" ref="AN52" ca="1" si="199">IF(AN51&lt;0,"N/A",AN61-AN57)</f>
        <v>23.681818181818187</v>
      </c>
      <c r="AO52" s="54"/>
      <c r="AP52" s="54">
        <f t="shared" ref="AP52" ca="1" si="200">IF(AP51&lt;0,"N/A",AP61-AP57)</f>
        <v>18.868181818181824</v>
      </c>
      <c r="AQ52" s="54"/>
      <c r="AR52" s="54" t="str">
        <f t="shared" ref="AR52" ca="1" si="201">IF(AR51&lt;0,"N/A",AR61-AR57)</f>
        <v>N/A</v>
      </c>
      <c r="AS52" s="54"/>
      <c r="AT52" s="54">
        <f t="shared" ref="AT52" ca="1" si="202">IF(AT51&lt;0,"N/A",AT61-AT57)</f>
        <v>18.181818181818187</v>
      </c>
      <c r="AU52" s="54"/>
      <c r="AW52" s="22" t="s">
        <v>95</v>
      </c>
      <c r="AX52" s="5">
        <f ca="1">COUNTIF(D52:AU52,"&lt;5")*10</f>
        <v>0</v>
      </c>
      <c r="AY52" s="5">
        <v>1</v>
      </c>
    </row>
    <row r="53" spans="1:52" ht="15.75" thickBot="1" x14ac:dyDescent="0.3">
      <c r="C53" s="11" t="s">
        <v>96</v>
      </c>
      <c r="D53" s="70" t="str">
        <f>IF(D51&gt;=0,"N/A",D57-(D61-$D$97))</f>
        <v>N/A</v>
      </c>
      <c r="E53" s="70"/>
      <c r="F53" s="70" t="str">
        <f t="shared" ref="F53" ca="1" si="203">IF(F51&gt;=0,"N/A",F57-(F61-$D$97))</f>
        <v>N/A</v>
      </c>
      <c r="G53" s="70"/>
      <c r="H53" s="70" t="str">
        <f t="shared" ref="H53" ca="1" si="204">IF(H51&gt;=0,"N/A",H57-(H61-$D$97))</f>
        <v>N/A</v>
      </c>
      <c r="I53" s="70"/>
      <c r="J53" s="70" t="str">
        <f t="shared" ref="J53" ca="1" si="205">IF(J51&gt;=0,"N/A",J57-(J61-$D$97))</f>
        <v>N/A</v>
      </c>
      <c r="K53" s="70"/>
      <c r="L53" s="70" t="str">
        <f t="shared" ref="L53" ca="1" si="206">IF(L51&gt;=0,"N/A",L57-(L61-$D$97))</f>
        <v>N/A</v>
      </c>
      <c r="M53" s="70"/>
      <c r="N53" s="70">
        <f t="shared" ref="N53" ca="1" si="207">IF(N51&gt;=0,"N/A",N57-(N61-$D$97))</f>
        <v>10.681818181818173</v>
      </c>
      <c r="O53" s="70"/>
      <c r="P53" s="70" t="str">
        <f t="shared" ref="P53" ca="1" si="208">IF(P51&gt;=0,"N/A",P57-(P61-$D$97))</f>
        <v>N/A</v>
      </c>
      <c r="Q53" s="70"/>
      <c r="R53" s="70" t="str">
        <f t="shared" ref="R53" ca="1" si="209">IF(R51&gt;=0,"N/A",R57-(R61-$D$97))</f>
        <v>N/A</v>
      </c>
      <c r="S53" s="70"/>
      <c r="T53" s="70" t="str">
        <f t="shared" ref="T53" ca="1" si="210">IF(T51&gt;=0,"N/A",T57-(T61-$D$97))</f>
        <v>N/A</v>
      </c>
      <c r="U53" s="70"/>
      <c r="V53" s="70">
        <f t="shared" ref="V53" ca="1" si="211">IF(V51&gt;=0,"N/A",V57-(V61-$D$97))</f>
        <v>11.772727272727252</v>
      </c>
      <c r="W53" s="70"/>
      <c r="X53" s="70" t="str">
        <f t="shared" ref="X53" ca="1" si="212">IF(X51&gt;=0,"N/A",X57-(X61-$D$97))</f>
        <v>N/A</v>
      </c>
      <c r="Y53" s="70"/>
      <c r="Z53" s="70">
        <f t="shared" ref="Z53" ca="1" si="213">IF(Z51&gt;=0,"N/A",Z57-(Z61-$D$97))</f>
        <v>8.136363636363626</v>
      </c>
      <c r="AA53" s="70"/>
      <c r="AB53" s="70" t="str">
        <f t="shared" ref="AB53" ca="1" si="214">IF(AB51&gt;=0,"N/A",AB57-(AB61-$D$97))</f>
        <v>N/A</v>
      </c>
      <c r="AC53" s="70"/>
      <c r="AD53" s="70" t="str">
        <f t="shared" ref="AD53" ca="1" si="215">IF(AD51&gt;=0,"N/A",AD57-(AD61-$D$97))</f>
        <v>N/A</v>
      </c>
      <c r="AE53" s="70"/>
      <c r="AF53" s="70">
        <f t="shared" ref="AF53" ca="1" si="216">IF(AF51&gt;=0,"N/A",AF57-(AF61-$D$97))</f>
        <v>5.954545454545439</v>
      </c>
      <c r="AG53" s="70"/>
      <c r="AH53" s="70" t="str">
        <f t="shared" ref="AH53" ca="1" si="217">IF(AH51&gt;=0,"N/A",AH57-(AH61-$D$97))</f>
        <v>N/A</v>
      </c>
      <c r="AI53" s="70"/>
      <c r="AJ53" s="70" t="str">
        <f t="shared" ref="AJ53" ca="1" si="218">IF(AJ51&gt;=0,"N/A",AJ57-(AJ61-$D$97))</f>
        <v>N/A</v>
      </c>
      <c r="AK53" s="70"/>
      <c r="AL53" s="70">
        <f t="shared" ref="AL53" ca="1" si="219">IF(AL51&gt;=0,"N/A",AL57-(AL61-$D$97))</f>
        <v>6.318181818181813</v>
      </c>
      <c r="AM53" s="70"/>
      <c r="AN53" s="70" t="str">
        <f t="shared" ref="AN53" ca="1" si="220">IF(AN51&gt;=0,"N/A",AN57-(AN61-$D$97))</f>
        <v>N/A</v>
      </c>
      <c r="AO53" s="70"/>
      <c r="AP53" s="70" t="str">
        <f t="shared" ref="AP53" ca="1" si="221">IF(AP51&gt;=0,"N/A",AP57-(AP61-$D$97))</f>
        <v>N/A</v>
      </c>
      <c r="AQ53" s="70"/>
      <c r="AR53" s="70">
        <f t="shared" ref="AR53" ca="1" si="222">IF(AR51&gt;=0,"N/A",AR57-(AR61-$D$97))</f>
        <v>19.949999999999989</v>
      </c>
      <c r="AS53" s="70"/>
      <c r="AT53" s="70" t="str">
        <f t="shared" ref="AT53" ca="1" si="223">IF(AT51&gt;=0,"N/A",AT57-(AT61-$D$97))</f>
        <v>N/A</v>
      </c>
      <c r="AU53" s="70"/>
      <c r="AW53" s="22"/>
      <c r="AX53" s="5"/>
      <c r="AY53" s="5"/>
    </row>
    <row r="54" spans="1:52" x14ac:dyDescent="0.25">
      <c r="AW54" s="21" t="s">
        <v>74</v>
      </c>
      <c r="AX54" s="2">
        <f ca="1">SUMPRODUCT(AX51:AX53,AY51:AY53)</f>
        <v>228.68636363636369</v>
      </c>
    </row>
    <row r="55" spans="1:52" ht="15.75" thickBot="1" x14ac:dyDescent="0.3">
      <c r="AW55" s="38"/>
      <c r="AX55" s="26"/>
    </row>
    <row r="56" spans="1:52" ht="15.75" hidden="1" thickBot="1" x14ac:dyDescent="0.3">
      <c r="A56" s="25" t="s">
        <v>75</v>
      </c>
      <c r="C56" s="13" t="s">
        <v>76</v>
      </c>
      <c r="D56" s="16"/>
      <c r="E56" s="14"/>
      <c r="F56" s="14">
        <f>E114</f>
        <v>10.613636363636363</v>
      </c>
      <c r="G56" s="14"/>
      <c r="H56" s="14">
        <f>G114</f>
        <v>7.8181818181818175</v>
      </c>
      <c r="I56" s="14"/>
      <c r="J56" s="14">
        <f>I114</f>
        <v>7.8181818181818175</v>
      </c>
      <c r="K56" s="14"/>
      <c r="L56" s="14">
        <f>K114</f>
        <v>14.727272727272727</v>
      </c>
      <c r="M56" s="14"/>
      <c r="N56" s="14">
        <f>M114</f>
        <v>8.704545454545455</v>
      </c>
      <c r="O56" s="14"/>
      <c r="P56" s="14">
        <f>O114</f>
        <v>7.8181818181818175</v>
      </c>
      <c r="Q56" s="14"/>
      <c r="R56" s="14">
        <f>Q114</f>
        <v>7.8181818181818175</v>
      </c>
      <c r="S56" s="14"/>
      <c r="T56" s="14">
        <f>S114</f>
        <v>7.8181818181818175</v>
      </c>
      <c r="U56" s="14"/>
      <c r="V56" s="14">
        <f>U114</f>
        <v>7.8181818181818175</v>
      </c>
      <c r="W56" s="14"/>
      <c r="X56" s="14">
        <f>W114</f>
        <v>7.8181818181818175</v>
      </c>
      <c r="Y56" s="14"/>
      <c r="Z56" s="14">
        <f t="shared" ref="Z56" si="224">Y114</f>
        <v>7.8181818181818175</v>
      </c>
      <c r="AA56" s="14"/>
      <c r="AB56" s="14">
        <f t="shared" ref="AB56" si="225">AA114</f>
        <v>7.8181818181818175</v>
      </c>
      <c r="AC56" s="14"/>
      <c r="AD56" s="14">
        <f t="shared" ref="AD56" si="226">AC114</f>
        <v>7.8181818181818175</v>
      </c>
      <c r="AE56" s="14"/>
      <c r="AF56" s="14">
        <f t="shared" ref="AF56" si="227">AE114</f>
        <v>7.8181818181818175</v>
      </c>
      <c r="AG56" s="14"/>
      <c r="AH56" s="14">
        <f t="shared" ref="AH56" si="228">AG114</f>
        <v>7.8181818181818175</v>
      </c>
      <c r="AI56" s="14"/>
      <c r="AJ56" s="14">
        <f t="shared" ref="AJ56" si="229">AI114</f>
        <v>8.1818181818181817</v>
      </c>
      <c r="AK56" s="14"/>
      <c r="AL56" s="14">
        <f t="shared" ref="AL56" si="230">AK114</f>
        <v>7.8181818181818175</v>
      </c>
      <c r="AM56" s="14"/>
      <c r="AN56" s="14">
        <f t="shared" ref="AN56" si="231">AM114</f>
        <v>7.8181818181818175</v>
      </c>
      <c r="AO56" s="14"/>
      <c r="AP56" s="14">
        <f t="shared" ref="AP56" si="232">AO114</f>
        <v>7.8136363636363635</v>
      </c>
      <c r="AQ56" s="14"/>
      <c r="AR56" s="14">
        <f t="shared" ref="AR56" si="233">AQ114</f>
        <v>7.8181818181818175</v>
      </c>
      <c r="AS56" s="14"/>
      <c r="AT56" s="14">
        <f t="shared" ref="AT56" si="234">AS114</f>
        <v>7.8181818181818175</v>
      </c>
      <c r="AU56" s="14"/>
    </row>
    <row r="57" spans="1:52" ht="15.75" hidden="1" thickBot="1" x14ac:dyDescent="0.3">
      <c r="A57" s="25" t="s">
        <v>75</v>
      </c>
      <c r="C57" s="13" t="s">
        <v>77</v>
      </c>
      <c r="D57" s="16"/>
      <c r="E57" s="15"/>
      <c r="F57" s="14">
        <f ca="1">D62+F56</f>
        <v>69.61363636363636</v>
      </c>
      <c r="G57" s="15"/>
      <c r="H57" s="14">
        <f ca="1">F62+H56</f>
        <v>77.431818181818173</v>
      </c>
      <c r="I57" s="15"/>
      <c r="J57" s="14">
        <f ca="1">H62+J56</f>
        <v>85.249999999999986</v>
      </c>
      <c r="K57" s="15"/>
      <c r="L57" s="14">
        <f ca="1">J62+L56</f>
        <v>99.97727272727272</v>
      </c>
      <c r="M57" s="15"/>
      <c r="N57" s="14">
        <f ca="1">L62+N56</f>
        <v>108.68181818181817</v>
      </c>
      <c r="O57" s="15"/>
      <c r="P57" s="14">
        <f ca="1">N62+P56</f>
        <v>154.81818181818181</v>
      </c>
      <c r="Q57" s="15"/>
      <c r="R57" s="14">
        <f ca="1">P62+R56</f>
        <v>162.63636363636363</v>
      </c>
      <c r="S57" s="15"/>
      <c r="T57" s="14">
        <f ca="1">R62+T56</f>
        <v>170.45454545454544</v>
      </c>
      <c r="U57" s="14"/>
      <c r="V57" s="14">
        <f ca="1">T62+V56</f>
        <v>178.27272727272725</v>
      </c>
      <c r="W57" s="14"/>
      <c r="X57" s="14">
        <f ca="1">V62+X56</f>
        <v>224.81818181818181</v>
      </c>
      <c r="Y57" s="14"/>
      <c r="Z57" s="14">
        <f t="shared" ref="Z57" ca="1" si="235">X62+Z56</f>
        <v>232.63636363636363</v>
      </c>
      <c r="AA57" s="14"/>
      <c r="AB57" s="14">
        <f t="shared" ref="AB57" ca="1" si="236">Z62+AB56</f>
        <v>279.81818181818181</v>
      </c>
      <c r="AC57" s="14"/>
      <c r="AD57" s="14">
        <f t="shared" ref="AD57" ca="1" si="237">AB62+AD56</f>
        <v>287.63636363636363</v>
      </c>
      <c r="AE57" s="14"/>
      <c r="AF57" s="14">
        <f t="shared" ref="AF57" ca="1" si="238">AD62+AF56</f>
        <v>295.45454545454544</v>
      </c>
      <c r="AG57" s="14"/>
      <c r="AH57" s="14">
        <f t="shared" ref="AH57" ca="1" si="239">AF62+AH56</f>
        <v>345.81818181818181</v>
      </c>
      <c r="AI57" s="14"/>
      <c r="AJ57" s="14">
        <f t="shared" ref="AJ57" ca="1" si="240">AH62+AJ56</f>
        <v>354</v>
      </c>
      <c r="AK57" s="14"/>
      <c r="AL57" s="14">
        <f t="shared" ref="AL57" ca="1" si="241">AJ62+AL56</f>
        <v>361.81818181818181</v>
      </c>
      <c r="AM57" s="14"/>
      <c r="AN57" s="14">
        <f t="shared" ref="AN57" ca="1" si="242">AL62+AN56</f>
        <v>411.81818181818181</v>
      </c>
      <c r="AO57" s="14"/>
      <c r="AP57" s="14">
        <f t="shared" ref="AP57" ca="1" si="243">AN62+AP56</f>
        <v>419.63181818181818</v>
      </c>
      <c r="AQ57" s="14"/>
      <c r="AR57" s="14">
        <f t="shared" ref="AR57" ca="1" si="244">AP62+AR56</f>
        <v>427.45</v>
      </c>
      <c r="AS57" s="14"/>
      <c r="AT57" s="14">
        <f t="shared" ref="AT57" ca="1" si="245">AR62+AT56</f>
        <v>462.81818181818181</v>
      </c>
      <c r="AU57" s="14"/>
    </row>
    <row r="58" spans="1:52" ht="15.75" hidden="1" thickBot="1" x14ac:dyDescent="0.3">
      <c r="A58" s="25" t="s">
        <v>75</v>
      </c>
      <c r="C58" s="13" t="s">
        <v>78</v>
      </c>
      <c r="D58" s="14">
        <v>1</v>
      </c>
      <c r="E58" s="15"/>
      <c r="F58" s="14">
        <f ca="1">INT((F57-F$7)/$D$97)+1</f>
        <v>1</v>
      </c>
      <c r="G58" s="15"/>
      <c r="H58" s="14">
        <f ca="1">INT((H57-H$7)/$D$97)+1</f>
        <v>1</v>
      </c>
      <c r="I58" s="15"/>
      <c r="J58" s="14">
        <f ca="1">INT((J57-J$7)/$D$97)+1</f>
        <v>1</v>
      </c>
      <c r="K58" s="15"/>
      <c r="L58" s="14">
        <f ca="1">INT((L57-L$7)/$D$97)+1</f>
        <v>1</v>
      </c>
      <c r="M58" s="15"/>
      <c r="N58" s="14">
        <f ca="1">INT((N57-N$7)/$D$97)+1</f>
        <v>1</v>
      </c>
      <c r="O58" s="15"/>
      <c r="P58" s="14">
        <f ca="1">INT((P57-P$7)/$D$97)+1</f>
        <v>2</v>
      </c>
      <c r="Q58" s="15"/>
      <c r="R58" s="14">
        <f ca="1">INT((R57-R$7)/$D$97)+1</f>
        <v>2</v>
      </c>
      <c r="S58" s="15"/>
      <c r="T58" s="14">
        <f ca="1">INT((T57-T$7)/$D$97)+1</f>
        <v>2</v>
      </c>
      <c r="U58" s="14"/>
      <c r="V58" s="14">
        <f ca="1">INT((V57-V$7)/$D$97)+1</f>
        <v>2</v>
      </c>
      <c r="W58" s="14"/>
      <c r="X58" s="14">
        <f ca="1">INT((X57-X$7)/$D$97)+1</f>
        <v>3</v>
      </c>
      <c r="Y58" s="14"/>
      <c r="Z58" s="14">
        <f ca="1">INT((Z57-Z$7)/$D$97)+1</f>
        <v>2</v>
      </c>
      <c r="AA58" s="14"/>
      <c r="AB58" s="14">
        <f ca="1">INT((AB57-AB$7)/$D$97)+1</f>
        <v>3</v>
      </c>
      <c r="AC58" s="14"/>
      <c r="AD58" s="14">
        <f ca="1">INT((AD57-AD$7)/$D$97)+1</f>
        <v>3</v>
      </c>
      <c r="AE58" s="14"/>
      <c r="AF58" s="14">
        <f ca="1">INT((AF57-AF$7)/$D$97)+1</f>
        <v>3</v>
      </c>
      <c r="AG58" s="14"/>
      <c r="AH58" s="14">
        <f ca="1">INT((AH57-AH$7)/$D$97)+1</f>
        <v>4</v>
      </c>
      <c r="AI58" s="14"/>
      <c r="AJ58" s="14">
        <f ca="1">INT((AJ57-AJ$7)/$D$97)+1</f>
        <v>4</v>
      </c>
      <c r="AK58" s="14"/>
      <c r="AL58" s="14">
        <f ca="1">INT((AL57-AL$7)/$D$97)+1</f>
        <v>4</v>
      </c>
      <c r="AM58" s="14"/>
      <c r="AN58" s="14">
        <f ca="1">INT((AN57-AN$7)/$D$97)+1</f>
        <v>5</v>
      </c>
      <c r="AO58" s="14"/>
      <c r="AP58" s="14">
        <f ca="1">INT((AP57-AP$7)/$D$97)+1</f>
        <v>5</v>
      </c>
      <c r="AQ58" s="14"/>
      <c r="AR58" s="14">
        <f ca="1">INT((AR57-AR$7)/$D$97)+1</f>
        <v>5</v>
      </c>
      <c r="AS58" s="14"/>
      <c r="AT58" s="14">
        <f ca="1">INT((AT57-AT$7)/$D$97)+1</f>
        <v>6</v>
      </c>
      <c r="AU58" s="14"/>
    </row>
    <row r="59" spans="1:52" ht="15.75" hidden="1" thickBot="1" x14ac:dyDescent="0.3">
      <c r="A59" s="25" t="s">
        <v>75</v>
      </c>
      <c r="C59" s="13" t="s">
        <v>79</v>
      </c>
      <c r="D59" s="14">
        <v>1</v>
      </c>
      <c r="E59" s="15"/>
      <c r="F59" s="14">
        <f ca="1">IF((F57-((F58-1)*$D$97+F$7+F$110+F$111))&gt;0,F58+1,F58)</f>
        <v>1</v>
      </c>
      <c r="G59" s="15"/>
      <c r="H59" s="14">
        <f ca="1">IF((H57-((H58-1)*$D$97+H$7+H$110+H$111))&gt;0,H58+1,H58)</f>
        <v>1</v>
      </c>
      <c r="I59" s="15"/>
      <c r="J59" s="14">
        <f ca="1">IF((J57-((J58-1)*$D$97+J$7+J$110+J$111))&gt;0,J58+1,J58)</f>
        <v>1</v>
      </c>
      <c r="K59" s="15"/>
      <c r="L59" s="14">
        <f ca="1">IF((L57-((L58-1)*$D$97+L$7+L$110+L$111))&gt;0,L58+1,L58)</f>
        <v>1</v>
      </c>
      <c r="M59" s="15"/>
      <c r="N59" s="14">
        <f ca="1">IF((N57-((N58-1)*$D$97+N$7+N$110+N$111))&gt;0,N58+1,N58)</f>
        <v>2</v>
      </c>
      <c r="O59" s="15"/>
      <c r="P59" s="14">
        <f ca="1">IF((P57-((P58-1)*$D$97+P$7+P$110+P$111))&gt;0,P58+1,P58)</f>
        <v>2</v>
      </c>
      <c r="Q59" s="15"/>
      <c r="R59" s="14">
        <f ca="1">IF((R57-((R58-1)*$D$97+R$7+R$110+R$111))&gt;0,R58+1,R58)</f>
        <v>2</v>
      </c>
      <c r="S59" s="15"/>
      <c r="T59" s="14">
        <f ca="1">IF((T57-((T58-1)*$D$97+T$7+T$110+T$111))&gt;0,T58+1,T58)</f>
        <v>2</v>
      </c>
      <c r="U59" s="14"/>
      <c r="V59" s="14">
        <f ca="1">IF((V57-((V58-1)*$D$97+V$7+V$110+V$111))&gt;0,V58+1,V58)</f>
        <v>3</v>
      </c>
      <c r="W59" s="14"/>
      <c r="X59" s="14">
        <f ca="1">IF((X57-((X58-1)*$D$97+X$7+X$110+X$111))&gt;0,X58+1,X58)</f>
        <v>3</v>
      </c>
      <c r="Y59" s="14"/>
      <c r="Z59" s="14">
        <f ca="1">IF((Z57-((Z58-1)*$D$97+Z$7+Z$110+Z$111))&gt;0,Z58+1,Z58)</f>
        <v>3</v>
      </c>
      <c r="AA59" s="14"/>
      <c r="AB59" s="14">
        <f ca="1">IF((AB57-((AB58-1)*$D$97+AB$7+AB$110+AB$111))&gt;0,AB58+1,AB58)</f>
        <v>3</v>
      </c>
      <c r="AC59" s="14"/>
      <c r="AD59" s="14">
        <f ca="1">IF((AD57-((AD58-1)*$D$97+AD$7+AD$110+AD$111))&gt;0,AD58+1,AD58)</f>
        <v>3</v>
      </c>
      <c r="AE59" s="14"/>
      <c r="AF59" s="14">
        <f ca="1">IF((AF57-((AF58-1)*$D$97+AF$7+AF$110+AF$111))&gt;0,AF58+1,AF58)</f>
        <v>4</v>
      </c>
      <c r="AG59" s="14"/>
      <c r="AH59" s="14">
        <f ca="1">IF((AH57-((AH58-1)*$D$97+AH$7+AH$110+AH$111))&gt;0,AH58+1,AH58)</f>
        <v>4</v>
      </c>
      <c r="AI59" s="14"/>
      <c r="AJ59" s="14">
        <f ca="1">IF((AJ57-((AJ58-1)*$D$97+AJ$7+AJ$110+AJ$111))&gt;0,AJ58+1,AJ58)</f>
        <v>4</v>
      </c>
      <c r="AK59" s="14"/>
      <c r="AL59" s="14">
        <f ca="1">IF((AL57-((AL58-1)*$D$97+AL$7+AL$110+AL$111))&gt;0,AL58+1,AL58)</f>
        <v>5</v>
      </c>
      <c r="AM59" s="14"/>
      <c r="AN59" s="14">
        <f ca="1">IF((AN57-((AN58-1)*$D$97+AN$7+AN$110+AN$111))&gt;0,AN58+1,AN58)</f>
        <v>5</v>
      </c>
      <c r="AO59" s="14"/>
      <c r="AP59" s="14">
        <f ca="1">IF((AP57-((AP58-1)*$D$97+AP$7+AP$110+AP$111))&gt;0,AP58+1,AP58)</f>
        <v>5</v>
      </c>
      <c r="AQ59" s="14"/>
      <c r="AR59" s="14">
        <f ca="1">IF((AR57-((AR58-1)*$D$97+AR$7+AR$110+AR$111))&gt;0,AR58+1,AR58)</f>
        <v>6</v>
      </c>
      <c r="AS59" s="14"/>
      <c r="AT59" s="14">
        <f ca="1">IF((AT57-((AT58-1)*$D$97+AT$7+AT$110+AT$111))&gt;0,AT58+1,AT58)</f>
        <v>6</v>
      </c>
      <c r="AU59" s="14"/>
    </row>
    <row r="60" spans="1:52" ht="15.75" hidden="1" thickBot="1" x14ac:dyDescent="0.3">
      <c r="A60" s="25" t="s">
        <v>75</v>
      </c>
      <c r="C60" s="13" t="s">
        <v>80</v>
      </c>
      <c r="D60" s="14">
        <f ca="1">(D59-1)*$D$97+D$7+D$110</f>
        <v>54</v>
      </c>
      <c r="E60" s="15"/>
      <c r="F60" s="14">
        <f ca="1">(F59-1)*$D$97+F$7+F$110</f>
        <v>35</v>
      </c>
      <c r="G60" s="15"/>
      <c r="H60" s="14">
        <f ca="1">(H59-1)*$D$97+H$7+H$110</f>
        <v>39</v>
      </c>
      <c r="I60" s="15"/>
      <c r="J60" s="14">
        <f ca="1">(J59-1)*$D$97+J$7+J$110</f>
        <v>55</v>
      </c>
      <c r="K60" s="15"/>
      <c r="L60" s="14">
        <f ca="1">(L59-1)*$D$97+L$7+L$110</f>
        <v>62</v>
      </c>
      <c r="M60" s="15"/>
      <c r="N60" s="14">
        <f ca="1">(N59-1)*$D$97+N$7+N$110</f>
        <v>142</v>
      </c>
      <c r="O60" s="15"/>
      <c r="P60" s="14">
        <f ca="1">(P59-1)*$D$97+P$7+P$110</f>
        <v>140</v>
      </c>
      <c r="Q60" s="15"/>
      <c r="R60" s="14">
        <f ca="1">(R59-1)*$D$97+R$7+R$110</f>
        <v>136</v>
      </c>
      <c r="S60" s="15"/>
      <c r="T60" s="14">
        <f ca="1">(T59-1)*$D$97+T$7+T$110</f>
        <v>130</v>
      </c>
      <c r="U60" s="14"/>
      <c r="V60" s="14">
        <f ca="1">(V59-1)*$D$97+V$7+V$110</f>
        <v>212</v>
      </c>
      <c r="W60" s="14"/>
      <c r="X60" s="14">
        <f ca="1">(X59-1)*$D$97+X$7+X$110</f>
        <v>190</v>
      </c>
      <c r="Y60" s="14"/>
      <c r="Z60" s="14">
        <f ca="1">(Z59-1)*$D$97+Z$7+Z$110</f>
        <v>267</v>
      </c>
      <c r="AA60" s="14"/>
      <c r="AB60" s="14">
        <f ca="1">(AB59-1)*$D$97+AB$7+AB$110</f>
        <v>269</v>
      </c>
      <c r="AC60" s="14"/>
      <c r="AD60" s="14">
        <f ca="1">(AD59-1)*$D$97+AD$7+AD$110</f>
        <v>251</v>
      </c>
      <c r="AE60" s="14"/>
      <c r="AF60" s="14">
        <f ca="1">(AF59-1)*$D$97+AF$7+AF$110</f>
        <v>333</v>
      </c>
      <c r="AG60" s="14"/>
      <c r="AH60" s="14">
        <f ca="1">(AH59-1)*$D$97+AH$7+AH$110</f>
        <v>335</v>
      </c>
      <c r="AI60" s="14"/>
      <c r="AJ60" s="14">
        <f ca="1">(AJ59-1)*$D$97+AJ$7+AJ$110</f>
        <v>338</v>
      </c>
      <c r="AK60" s="14"/>
      <c r="AL60" s="14">
        <f ca="1">(AL59-1)*$D$97+AL$7+AL$110</f>
        <v>399</v>
      </c>
      <c r="AM60" s="14"/>
      <c r="AN60" s="14">
        <f ca="1">(AN59-1)*$D$97+AN$7+AN$110</f>
        <v>390</v>
      </c>
      <c r="AO60" s="14"/>
      <c r="AP60" s="14">
        <f ca="1">(AP59-1)*$D$97+AP$7+AP$110</f>
        <v>392</v>
      </c>
      <c r="AQ60" s="14"/>
      <c r="AR60" s="14">
        <f ca="1">(AR59-1)*$D$97+AR$7+AR$110</f>
        <v>450</v>
      </c>
      <c r="AS60" s="14"/>
      <c r="AT60" s="14">
        <f ca="1">(AT59-1)*$D$97+AT$7+AT$110</f>
        <v>462</v>
      </c>
      <c r="AU60" s="14"/>
    </row>
    <row r="61" spans="1:52" ht="15.75" hidden="1" thickBot="1" x14ac:dyDescent="0.3">
      <c r="A61" s="25" t="s">
        <v>75</v>
      </c>
      <c r="C61" s="13" t="s">
        <v>81</v>
      </c>
      <c r="D61" s="14">
        <f ca="1">D60+D$111</f>
        <v>91</v>
      </c>
      <c r="E61" s="15"/>
      <c r="F61" s="14">
        <f ca="1">F60+F111</f>
        <v>78.5</v>
      </c>
      <c r="G61" s="15"/>
      <c r="H61" s="14">
        <f ca="1">H60+H111</f>
        <v>87.5</v>
      </c>
      <c r="I61" s="15"/>
      <c r="J61" s="14">
        <f ca="1">J60+J111</f>
        <v>105.5</v>
      </c>
      <c r="K61" s="15"/>
      <c r="L61" s="14">
        <f ca="1">L60+L111</f>
        <v>107.5</v>
      </c>
      <c r="M61" s="15"/>
      <c r="N61" s="14">
        <f ca="1">N60+N111</f>
        <v>188</v>
      </c>
      <c r="O61" s="15"/>
      <c r="P61" s="14">
        <f ca="1">P60+P111</f>
        <v>186.5</v>
      </c>
      <c r="Q61" s="15"/>
      <c r="R61" s="14">
        <f ca="1">R60+R111</f>
        <v>182.5</v>
      </c>
      <c r="S61" s="15"/>
      <c r="T61" s="14">
        <f ca="1">T60+T111</f>
        <v>176.5</v>
      </c>
      <c r="U61" s="14"/>
      <c r="V61" s="14">
        <f ca="1">V60+V111</f>
        <v>256.5</v>
      </c>
      <c r="W61" s="14"/>
      <c r="X61" s="14">
        <f ca="1">X60+X111</f>
        <v>234.5</v>
      </c>
      <c r="Y61" s="14"/>
      <c r="Z61" s="14">
        <f ca="1">Z60+Z111</f>
        <v>314.5</v>
      </c>
      <c r="AA61" s="14"/>
      <c r="AB61" s="14">
        <f ca="1">AB60+AB111</f>
        <v>316.5</v>
      </c>
      <c r="AC61" s="14"/>
      <c r="AD61" s="14">
        <f ca="1">AD60+AD111</f>
        <v>297.5</v>
      </c>
      <c r="AE61" s="14"/>
      <c r="AF61" s="14">
        <f ca="1">AF60+AF111</f>
        <v>379.5</v>
      </c>
      <c r="AG61" s="14"/>
      <c r="AH61" s="14">
        <f ca="1">AH60+AH111</f>
        <v>379</v>
      </c>
      <c r="AI61" s="14"/>
      <c r="AJ61" s="14">
        <f ca="1">AJ60+AJ111</f>
        <v>384.5</v>
      </c>
      <c r="AK61" s="14"/>
      <c r="AL61" s="14">
        <f ca="1">AL60+AL111</f>
        <v>445.5</v>
      </c>
      <c r="AM61" s="14"/>
      <c r="AN61" s="14">
        <f ca="1">AN60+AN111</f>
        <v>435.5</v>
      </c>
      <c r="AO61" s="14"/>
      <c r="AP61" s="14">
        <f ca="1">AP60+AP111</f>
        <v>438.5</v>
      </c>
      <c r="AQ61" s="14"/>
      <c r="AR61" s="14">
        <f ca="1">AR60+AR111</f>
        <v>497.5</v>
      </c>
      <c r="AS61" s="14"/>
      <c r="AT61" s="14">
        <f ca="1">AT60+AT111</f>
        <v>481</v>
      </c>
      <c r="AU61" s="14"/>
      <c r="AV61" s="10"/>
      <c r="AZ61" s="10"/>
    </row>
    <row r="62" spans="1:52" ht="15.75" hidden="1" thickBot="1" x14ac:dyDescent="0.3">
      <c r="A62" s="25" t="s">
        <v>75</v>
      </c>
      <c r="C62" s="13" t="s">
        <v>82</v>
      </c>
      <c r="D62" s="15">
        <f ca="1">D60+5</f>
        <v>59</v>
      </c>
      <c r="E62" s="15"/>
      <c r="F62" s="15">
        <f ca="1">MAX(F57,F60+5)</f>
        <v>69.61363636363636</v>
      </c>
      <c r="G62" s="15"/>
      <c r="H62" s="15">
        <f ca="1">MAX(H57,H60+5)</f>
        <v>77.431818181818173</v>
      </c>
      <c r="I62" s="15"/>
      <c r="J62" s="15">
        <f ca="1">MAX(J57,J60+5)</f>
        <v>85.249999999999986</v>
      </c>
      <c r="K62" s="15"/>
      <c r="L62" s="15">
        <f ca="1">MAX(L57,L60+5)</f>
        <v>99.97727272727272</v>
      </c>
      <c r="M62" s="15"/>
      <c r="N62" s="15">
        <f ca="1">MAX(N57,N60+5)</f>
        <v>147</v>
      </c>
      <c r="O62" s="15"/>
      <c r="P62" s="15">
        <f ca="1">MAX(P57,P60+5)</f>
        <v>154.81818181818181</v>
      </c>
      <c r="Q62" s="15"/>
      <c r="R62" s="15">
        <f ca="1">MAX(R57,R60+5)</f>
        <v>162.63636363636363</v>
      </c>
      <c r="S62" s="15"/>
      <c r="T62" s="15">
        <f ca="1">MAX(T57,T60+5)</f>
        <v>170.45454545454544</v>
      </c>
      <c r="U62" s="15"/>
      <c r="V62" s="15">
        <f ca="1">MAX(V57,V60+5)</f>
        <v>217</v>
      </c>
      <c r="W62" s="15"/>
      <c r="X62" s="15">
        <f ca="1">MAX(X57,X60+5)</f>
        <v>224.81818181818181</v>
      </c>
      <c r="Y62" s="15"/>
      <c r="Z62" s="15">
        <f t="shared" ref="Z62" ca="1" si="246">MAX(Z57,Z60+5)</f>
        <v>272</v>
      </c>
      <c r="AA62" s="15"/>
      <c r="AB62" s="15">
        <f t="shared" ref="AB62" ca="1" si="247">MAX(AB57,AB60+5)</f>
        <v>279.81818181818181</v>
      </c>
      <c r="AC62" s="15"/>
      <c r="AD62" s="15">
        <f t="shared" ref="AD62" ca="1" si="248">MAX(AD57,AD60+5)</f>
        <v>287.63636363636363</v>
      </c>
      <c r="AE62" s="15"/>
      <c r="AF62" s="15">
        <f t="shared" ref="AF62" ca="1" si="249">MAX(AF57,AF60+5)</f>
        <v>338</v>
      </c>
      <c r="AG62" s="15"/>
      <c r="AH62" s="15">
        <f t="shared" ref="AH62" ca="1" si="250">MAX(AH57,AH60+5)</f>
        <v>345.81818181818181</v>
      </c>
      <c r="AI62" s="15"/>
      <c r="AJ62" s="15">
        <f t="shared" ref="AJ62" ca="1" si="251">MAX(AJ57,AJ60+5)</f>
        <v>354</v>
      </c>
      <c r="AK62" s="15"/>
      <c r="AL62" s="15">
        <f t="shared" ref="AL62" ca="1" si="252">MAX(AL57,AL60+5)</f>
        <v>404</v>
      </c>
      <c r="AM62" s="15"/>
      <c r="AN62" s="15">
        <f t="shared" ref="AN62" ca="1" si="253">MAX(AN57,AN60+5)</f>
        <v>411.81818181818181</v>
      </c>
      <c r="AO62" s="15"/>
      <c r="AP62" s="15">
        <f t="shared" ref="AP62" ca="1" si="254">MAX(AP57,AP60+5)</f>
        <v>419.63181818181818</v>
      </c>
      <c r="AQ62" s="15"/>
      <c r="AR62" s="15">
        <f t="shared" ref="AR62" ca="1" si="255">MAX(AR57,AR60+5)</f>
        <v>455</v>
      </c>
      <c r="AS62" s="15"/>
      <c r="AT62" s="15">
        <f t="shared" ref="AT62" ca="1" si="256">MAX(AT57,AT60+5)</f>
        <v>467</v>
      </c>
      <c r="AU62" s="15"/>
    </row>
    <row r="63" spans="1:52" ht="15.75" hidden="1" thickBot="1" x14ac:dyDescent="0.3">
      <c r="A63" s="25" t="s">
        <v>75</v>
      </c>
      <c r="C63" s="13" t="s">
        <v>83</v>
      </c>
      <c r="D63" s="15">
        <v>0</v>
      </c>
      <c r="E63" s="15"/>
      <c r="F63" s="15">
        <f>D63+E116</f>
        <v>467</v>
      </c>
      <c r="G63" s="15"/>
      <c r="H63" s="15">
        <f>F63+G116</f>
        <v>811</v>
      </c>
      <c r="I63" s="15"/>
      <c r="J63" s="15">
        <f>H63+I116</f>
        <v>1155</v>
      </c>
      <c r="K63" s="15"/>
      <c r="L63" s="15">
        <f>J63+K116</f>
        <v>1803</v>
      </c>
      <c r="M63" s="15"/>
      <c r="N63" s="15">
        <f>L63+M116</f>
        <v>2186</v>
      </c>
      <c r="O63" s="15"/>
      <c r="P63" s="15">
        <f>N63+O116</f>
        <v>2530</v>
      </c>
      <c r="Q63" s="15"/>
      <c r="R63" s="15">
        <f>P63+Q116</f>
        <v>2874</v>
      </c>
      <c r="S63" s="15"/>
      <c r="T63" s="15">
        <f>R63+S116</f>
        <v>3218</v>
      </c>
      <c r="U63" s="15"/>
      <c r="V63" s="15">
        <f>T63+U116</f>
        <v>3562</v>
      </c>
      <c r="W63" s="15"/>
      <c r="X63" s="15">
        <f>V63+W116</f>
        <v>3906</v>
      </c>
      <c r="Y63" s="15"/>
      <c r="Z63" s="15">
        <f>X63+Y116</f>
        <v>4250</v>
      </c>
      <c r="AA63" s="15"/>
      <c r="AB63" s="15">
        <f>Z63+AA116</f>
        <v>4594</v>
      </c>
      <c r="AC63" s="15"/>
      <c r="AD63" s="15">
        <f>AB63+AC116</f>
        <v>4938</v>
      </c>
      <c r="AE63" s="15"/>
      <c r="AF63" s="15">
        <f>AD63+AE116</f>
        <v>5282</v>
      </c>
      <c r="AG63" s="15"/>
      <c r="AH63" s="15">
        <f>AF63+AG116</f>
        <v>5626</v>
      </c>
      <c r="AI63" s="15"/>
      <c r="AJ63" s="15">
        <f>AH63+AI116</f>
        <v>5986</v>
      </c>
      <c r="AK63" s="15"/>
      <c r="AL63" s="15">
        <f>AJ63+AK116</f>
        <v>6330</v>
      </c>
      <c r="AM63" s="15"/>
      <c r="AN63" s="15">
        <f>AL63+AM116</f>
        <v>6674</v>
      </c>
      <c r="AO63" s="15"/>
      <c r="AP63" s="15">
        <f>AN63+AO116</f>
        <v>7017.8</v>
      </c>
      <c r="AQ63" s="15"/>
      <c r="AR63" s="15">
        <f>AP63+AQ116</f>
        <v>7361.8</v>
      </c>
      <c r="AS63" s="15"/>
      <c r="AT63" s="15">
        <f>AR63+AS116</f>
        <v>7705.8</v>
      </c>
      <c r="AU63" s="15"/>
    </row>
    <row r="64" spans="1:52" ht="15.75" hidden="1" thickBot="1" x14ac:dyDescent="0.3">
      <c r="A64" s="25" t="s">
        <v>75</v>
      </c>
      <c r="D64" s="6"/>
    </row>
    <row r="65" spans="1:52" ht="18.75" x14ac:dyDescent="0.3">
      <c r="C65" s="58" t="s">
        <v>97</v>
      </c>
      <c r="D65" s="59"/>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W65" s="23" t="s">
        <v>98</v>
      </c>
      <c r="AX65" s="23"/>
      <c r="AY65" s="23"/>
    </row>
    <row r="66" spans="1:52" x14ac:dyDescent="0.25">
      <c r="C66" s="20"/>
      <c r="D66" s="17" t="str">
        <f>D$6</f>
        <v>Market</v>
      </c>
      <c r="E66" s="18"/>
      <c r="F66" s="17" t="str">
        <f>F$6</f>
        <v>Fell</v>
      </c>
      <c r="G66" s="18"/>
      <c r="H66" s="17" t="str">
        <f>H$6</f>
        <v>Hayes</v>
      </c>
      <c r="I66" s="18"/>
      <c r="J66" s="17" t="str">
        <f>J$6</f>
        <v>Grove</v>
      </c>
      <c r="K66" s="18"/>
      <c r="L66" s="17" t="str">
        <f>L$6</f>
        <v>McAllister</v>
      </c>
      <c r="M66" s="18"/>
      <c r="N66" s="17" t="str">
        <f>N$6</f>
        <v>Golden Gate</v>
      </c>
      <c r="O66" s="18"/>
      <c r="P66" s="17" t="str">
        <f>P$6</f>
        <v>Turk</v>
      </c>
      <c r="Q66" s="18"/>
      <c r="R66" s="17" t="str">
        <f>R$6</f>
        <v>Eddy</v>
      </c>
      <c r="S66" s="18"/>
      <c r="T66" s="17" t="str">
        <f>T$6</f>
        <v>Ellis</v>
      </c>
      <c r="U66" s="18"/>
      <c r="V66" s="17" t="str">
        <f t="shared" ref="V66" si="257">V$6</f>
        <v>O'Farrell</v>
      </c>
      <c r="W66" s="18"/>
      <c r="X66" s="17" t="str">
        <f t="shared" ref="X66" si="258">X$6</f>
        <v>Geary</v>
      </c>
      <c r="Y66" s="18"/>
      <c r="Z66" s="17" t="str">
        <f t="shared" ref="Z66" si="259">Z$6</f>
        <v>Post</v>
      </c>
      <c r="AA66" s="18"/>
      <c r="AB66" s="17" t="str">
        <f t="shared" ref="AB66" si="260">AB$6</f>
        <v>Sutter</v>
      </c>
      <c r="AC66" s="18"/>
      <c r="AD66" s="17" t="str">
        <f t="shared" ref="AD66" si="261">AD$6</f>
        <v>Bush</v>
      </c>
      <c r="AE66" s="18"/>
      <c r="AF66" s="17" t="str">
        <f t="shared" ref="AF66" si="262">AF$6</f>
        <v>Pine</v>
      </c>
      <c r="AG66" s="18"/>
      <c r="AH66" s="17" t="str">
        <f t="shared" ref="AH66" si="263">AH$6</f>
        <v>California</v>
      </c>
      <c r="AI66" s="18"/>
      <c r="AJ66" s="17" t="str">
        <f t="shared" ref="AJ66" si="264">AJ$6</f>
        <v>Sacramento</v>
      </c>
      <c r="AK66" s="18"/>
      <c r="AL66" s="17" t="str">
        <f t="shared" ref="AL66" si="265">AL$6</f>
        <v>Clay</v>
      </c>
      <c r="AM66" s="18"/>
      <c r="AN66" s="17" t="str">
        <f t="shared" ref="AN66" si="266">AN$6</f>
        <v>Washington</v>
      </c>
      <c r="AO66" s="18"/>
      <c r="AP66" s="17" t="str">
        <f t="shared" ref="AP66" si="267">AP$6</f>
        <v>Jackson</v>
      </c>
      <c r="AQ66" s="18"/>
      <c r="AR66" s="17" t="str">
        <f t="shared" ref="AR66" si="268">AR$6</f>
        <v>Pacific</v>
      </c>
      <c r="AS66" s="18"/>
      <c r="AT66" s="17" t="str">
        <f t="shared" ref="AT66" si="269">AT$6</f>
        <v>Broadway</v>
      </c>
      <c r="AU66" s="18"/>
      <c r="AW66" s="21" t="s">
        <v>66</v>
      </c>
      <c r="AX66" s="2" t="s">
        <v>67</v>
      </c>
      <c r="AY66" s="2" t="s">
        <v>68</v>
      </c>
    </row>
    <row r="67" spans="1:52" x14ac:dyDescent="0.25">
      <c r="C67" s="20" t="s">
        <v>69</v>
      </c>
      <c r="D67" s="54">
        <f ca="1">D73-D76</f>
        <v>7.2272727272727195</v>
      </c>
      <c r="E67" s="54"/>
      <c r="F67" s="54">
        <f ca="1">F73-F76</f>
        <v>16.818181818181813</v>
      </c>
      <c r="G67" s="54"/>
      <c r="H67" s="54">
        <f ca="1">H73-H76</f>
        <v>-28.409090909090963</v>
      </c>
      <c r="I67" s="54"/>
      <c r="J67" s="54">
        <f ca="1">J73-J76</f>
        <v>36.886363636363569</v>
      </c>
      <c r="K67" s="54"/>
      <c r="L67" s="54">
        <f ca="1">L73-L76</f>
        <v>15.15909090909085</v>
      </c>
      <c r="M67" s="54"/>
      <c r="N67" s="54">
        <f ca="1">N73-N76</f>
        <v>17.340909090909037</v>
      </c>
      <c r="O67" s="54"/>
      <c r="P67" s="54">
        <f ca="1">P73-P76</f>
        <v>11.522727272727224</v>
      </c>
      <c r="Q67" s="54"/>
      <c r="R67" s="54">
        <f ca="1">R73-R76</f>
        <v>7.7045454545454106</v>
      </c>
      <c r="S67" s="54"/>
      <c r="T67" s="54">
        <f ca="1">T73-T76</f>
        <v>5.8863636363635976</v>
      </c>
      <c r="U67" s="54"/>
      <c r="V67" s="54">
        <f ca="1">V73-V76</f>
        <v>6.0909090909090651</v>
      </c>
      <c r="W67" s="54"/>
      <c r="X67" s="54">
        <f ca="1">X73-X76</f>
        <v>20.272727272727252</v>
      </c>
      <c r="Y67" s="54"/>
      <c r="Z67" s="54">
        <f ca="1">Z73-Z76</f>
        <v>25.454545454545439</v>
      </c>
      <c r="AA67" s="54"/>
      <c r="AB67" s="54">
        <f ca="1">AB73-AB76</f>
        <v>15.636363636363626</v>
      </c>
      <c r="AC67" s="54"/>
      <c r="AD67" s="54">
        <f ca="1">AD73-AD76</f>
        <v>25.818181818181813</v>
      </c>
      <c r="AE67" s="54"/>
      <c r="AF67" s="54">
        <f ca="1">AF73-AF76</f>
        <v>26</v>
      </c>
      <c r="AG67" s="54"/>
      <c r="AH67" s="54">
        <f ca="1">AH73-AH76</f>
        <v>15.818181818181813</v>
      </c>
      <c r="AI67" s="54"/>
      <c r="AJ67" s="54">
        <f ca="1">AJ73-AJ76</f>
        <v>-7.5511363636363598</v>
      </c>
      <c r="AK67" s="54"/>
      <c r="AL67" s="54">
        <f ca="1">AL73-AL76</f>
        <v>13.63068181818182</v>
      </c>
      <c r="AM67" s="54"/>
      <c r="AN67" s="54">
        <f ca="1">AN73-AN76</f>
        <v>14.8125</v>
      </c>
      <c r="AO67" s="54"/>
      <c r="AP67" s="54">
        <f ca="1">AP73-AP76</f>
        <v>0.72727272727272663</v>
      </c>
      <c r="AQ67" s="54"/>
      <c r="AR67" s="54">
        <f ca="1">AR73-AR76</f>
        <v>24.909090909090907</v>
      </c>
      <c r="AS67" s="54"/>
      <c r="AT67" s="54">
        <f ca="1">AT73-AT76</f>
        <v>-4.1818181818181825</v>
      </c>
      <c r="AU67" s="54"/>
      <c r="AW67" s="22" t="s">
        <v>94</v>
      </c>
      <c r="AX67" s="5">
        <f ca="1">SUMIF(D67:AU67,"&lt;0")*-1+COUNTIF(D67:AU67,"&lt;0")*5</f>
        <v>55.142045454545503</v>
      </c>
      <c r="AY67" s="5">
        <v>1</v>
      </c>
    </row>
    <row r="68" spans="1:52" x14ac:dyDescent="0.25">
      <c r="C68" s="20" t="s">
        <v>71</v>
      </c>
      <c r="D68" s="54">
        <f ca="1">IF(D67&lt;0,"N/A",D77-D73)</f>
        <v>29.77272727272728</v>
      </c>
      <c r="E68" s="54"/>
      <c r="F68" s="54">
        <f ca="1">IF(F67&lt;0,"N/A",F77-F73)</f>
        <v>26.681818181818187</v>
      </c>
      <c r="G68" s="54"/>
      <c r="H68" s="54" t="str">
        <f ca="1">IF(H67&lt;0,"N/A",H77-H73)</f>
        <v>N/A</v>
      </c>
      <c r="I68" s="54"/>
      <c r="J68" s="54">
        <f ca="1">IF(J67&lt;0,"N/A",J77-J73)</f>
        <v>13.613636363636431</v>
      </c>
      <c r="K68" s="54"/>
      <c r="L68" s="54">
        <f ca="1">IF(L67&lt;0,"N/A",L77-L73)</f>
        <v>30.34090909090915</v>
      </c>
      <c r="M68" s="54"/>
      <c r="N68" s="54">
        <f ca="1">IF(N67&lt;0,"N/A",N77-N73)</f>
        <v>28.659090909090963</v>
      </c>
      <c r="O68" s="54"/>
      <c r="P68" s="54">
        <f ca="1">IF(P67&lt;0,"N/A",P77-P73)</f>
        <v>34.977272727272776</v>
      </c>
      <c r="Q68" s="54"/>
      <c r="R68" s="54">
        <f ca="1">IF(R67&lt;0,"N/A",R77-R73)</f>
        <v>38.795454545454589</v>
      </c>
      <c r="S68" s="54"/>
      <c r="T68" s="54">
        <f ca="1">IF(T67&lt;0,"N/A",T77-T73)</f>
        <v>40.613636363636402</v>
      </c>
      <c r="U68" s="54"/>
      <c r="V68" s="54">
        <f ca="1">IF(V67&lt;0,"N/A",V77-V73)</f>
        <v>38.409090909090935</v>
      </c>
      <c r="W68" s="54"/>
      <c r="X68" s="54">
        <f ca="1">IF(X67&lt;0,"N/A",X77-X73)</f>
        <v>24.227272727272748</v>
      </c>
      <c r="Y68" s="54"/>
      <c r="Z68" s="54">
        <f ca="1">IF(Z67&lt;0,"N/A",Z77-Z73)</f>
        <v>22.045454545454561</v>
      </c>
      <c r="AA68" s="54"/>
      <c r="AB68" s="54">
        <f ca="1">IF(AB67&lt;0,"N/A",AB77-AB73)</f>
        <v>31.863636363636374</v>
      </c>
      <c r="AC68" s="54"/>
      <c r="AD68" s="54">
        <f ca="1">IF(AD67&lt;0,"N/A",AD77-AD73)</f>
        <v>20.681818181818187</v>
      </c>
      <c r="AE68" s="54"/>
      <c r="AF68" s="54">
        <f ca="1">IF(AF67&lt;0,"N/A",AF77-AF73)</f>
        <v>20.5</v>
      </c>
      <c r="AG68" s="54"/>
      <c r="AH68" s="54">
        <f ca="1">IF(AH67&lt;0,"N/A",AH77-AH73)</f>
        <v>28.181818181818187</v>
      </c>
      <c r="AI68" s="54"/>
      <c r="AJ68" s="54" t="str">
        <f ca="1">IF(AJ67&lt;0,"N/A",AJ77-AJ73)</f>
        <v>N/A</v>
      </c>
      <c r="AK68" s="54"/>
      <c r="AL68" s="54">
        <f ca="1">IF(AL67&lt;0,"N/A",AL77-AL73)</f>
        <v>32.86931818181818</v>
      </c>
      <c r="AM68" s="54"/>
      <c r="AN68" s="54">
        <f ca="1">IF(AN67&lt;0,"N/A",AN77-AN73)</f>
        <v>30.6875</v>
      </c>
      <c r="AO68" s="54"/>
      <c r="AP68" s="54">
        <f ca="1">IF(AP67&lt;0,"N/A",AP77-AP73)</f>
        <v>45.772727272727273</v>
      </c>
      <c r="AQ68" s="54"/>
      <c r="AR68" s="54">
        <f ca="1">IF(AR67&lt;0,"N/A",AR77-AR73)</f>
        <v>22.590909090909093</v>
      </c>
      <c r="AS68" s="54"/>
      <c r="AT68" s="54" t="str">
        <f ca="1">IF(AT67&lt;0,"N/A",AT77-AT73)</f>
        <v>N/A</v>
      </c>
      <c r="AU68" s="54"/>
      <c r="AW68" s="22" t="s">
        <v>95</v>
      </c>
      <c r="AX68" s="5">
        <f ca="1">COUNTIF(D68:AU68,"&lt;5")*10</f>
        <v>0</v>
      </c>
      <c r="AY68" s="5">
        <v>1</v>
      </c>
    </row>
    <row r="69" spans="1:52" ht="15.75" thickBot="1" x14ac:dyDescent="0.3">
      <c r="C69" s="11" t="s">
        <v>96</v>
      </c>
      <c r="D69" s="55" t="str">
        <f ca="1">IF(D67&gt;=0,"N/A",D73-(D77-$D$97))</f>
        <v>N/A</v>
      </c>
      <c r="E69" s="12"/>
      <c r="F69" s="55" t="str">
        <f t="shared" ref="F69" ca="1" si="270">IF(F67&gt;=0,"N/A",F73-(F77-$D$97))</f>
        <v>N/A</v>
      </c>
      <c r="G69" s="12"/>
      <c r="H69" s="55">
        <f t="shared" ref="H69" ca="1" si="271">IF(H67&gt;=0,"N/A",H73-(H77-$D$97))</f>
        <v>13.090909090909037</v>
      </c>
      <c r="I69" s="12"/>
      <c r="J69" s="55" t="str">
        <f t="shared" ref="J69" ca="1" si="272">IF(J67&gt;=0,"N/A",J73-(J77-$D$97))</f>
        <v>N/A</v>
      </c>
      <c r="K69" s="12"/>
      <c r="L69" s="55" t="str">
        <f t="shared" ref="L69" ca="1" si="273">IF(L67&gt;=0,"N/A",L73-(L77-$D$97))</f>
        <v>N/A</v>
      </c>
      <c r="M69" s="12"/>
      <c r="N69" s="55" t="str">
        <f t="shared" ref="N69" ca="1" si="274">IF(N67&gt;=0,"N/A",N73-(N77-$D$97))</f>
        <v>N/A</v>
      </c>
      <c r="O69" s="12"/>
      <c r="P69" s="55" t="str">
        <f t="shared" ref="P69" ca="1" si="275">IF(P67&gt;=0,"N/A",P73-(P77-$D$97))</f>
        <v>N/A</v>
      </c>
      <c r="Q69" s="12"/>
      <c r="R69" s="55" t="str">
        <f t="shared" ref="R69" ca="1" si="276">IF(R67&gt;=0,"N/A",R73-(R77-$D$97))</f>
        <v>N/A</v>
      </c>
      <c r="S69" s="12"/>
      <c r="T69" s="55" t="str">
        <f t="shared" ref="T69" ca="1" si="277">IF(T67&gt;=0,"N/A",T73-(T77-$D$97))</f>
        <v>N/A</v>
      </c>
      <c r="U69" s="12"/>
      <c r="V69" s="55" t="str">
        <f t="shared" ref="V69" ca="1" si="278">IF(V67&gt;=0,"N/A",V73-(V77-$D$97))</f>
        <v>N/A</v>
      </c>
      <c r="W69" s="12"/>
      <c r="X69" s="55" t="str">
        <f t="shared" ref="X69" ca="1" si="279">IF(X67&gt;=0,"N/A",X73-(X77-$D$97))</f>
        <v>N/A</v>
      </c>
      <c r="Y69" s="12"/>
      <c r="Z69" s="55" t="str">
        <f t="shared" ref="Z69" ca="1" si="280">IF(Z67&gt;=0,"N/A",Z73-(Z77-$D$97))</f>
        <v>N/A</v>
      </c>
      <c r="AA69" s="12"/>
      <c r="AB69" s="55" t="str">
        <f t="shared" ref="AB69" ca="1" si="281">IF(AB67&gt;=0,"N/A",AB73-(AB77-$D$97))</f>
        <v>N/A</v>
      </c>
      <c r="AC69" s="12"/>
      <c r="AD69" s="55" t="str">
        <f t="shared" ref="AD69" ca="1" si="282">IF(AD67&gt;=0,"N/A",AD73-(AD77-$D$97))</f>
        <v>N/A</v>
      </c>
      <c r="AE69" s="12"/>
      <c r="AF69" s="55" t="str">
        <f t="shared" ref="AF69" ca="1" si="283">IF(AF67&gt;=0,"N/A",AF73-(AF77-$D$97))</f>
        <v>N/A</v>
      </c>
      <c r="AG69" s="12"/>
      <c r="AH69" s="55" t="str">
        <f t="shared" ref="AH69" ca="1" si="284">IF(AH67&gt;=0,"N/A",AH73-(AH77-$D$97))</f>
        <v>N/A</v>
      </c>
      <c r="AI69" s="12"/>
      <c r="AJ69" s="55">
        <f t="shared" ref="AJ69" ca="1" si="285">IF(AJ67&gt;=0,"N/A",AJ73-(AJ77-$D$97))</f>
        <v>35.94886363636364</v>
      </c>
      <c r="AK69" s="12"/>
      <c r="AL69" s="55" t="str">
        <f t="shared" ref="AL69" ca="1" si="286">IF(AL67&gt;=0,"N/A",AL73-(AL77-$D$97))</f>
        <v>N/A</v>
      </c>
      <c r="AM69" s="12"/>
      <c r="AN69" s="55" t="str">
        <f t="shared" ref="AN69" ca="1" si="287">IF(AN67&gt;=0,"N/A",AN73-(AN77-$D$97))</f>
        <v>N/A</v>
      </c>
      <c r="AO69" s="12"/>
      <c r="AP69" s="55" t="str">
        <f t="shared" ref="AP69" ca="1" si="288">IF(AP67&gt;=0,"N/A",AP73-(AP77-$D$97))</f>
        <v>N/A</v>
      </c>
      <c r="AQ69" s="12"/>
      <c r="AR69" s="55" t="str">
        <f t="shared" ref="AR69" ca="1" si="289">IF(AR67&gt;=0,"N/A",AR73-(AR77-$D$97))</f>
        <v>N/A</v>
      </c>
      <c r="AS69" s="12"/>
      <c r="AT69" s="55">
        <f t="shared" ref="AT69" ca="1" si="290">IF(AT67&gt;=0,"N/A",AT73-(AT77-$D$97))</f>
        <v>36.31818181818182</v>
      </c>
      <c r="AU69" s="12"/>
      <c r="AW69" s="22"/>
      <c r="AX69" s="5"/>
      <c r="AY69" s="5"/>
    </row>
    <row r="70" spans="1:52" x14ac:dyDescent="0.25">
      <c r="AW70" s="21" t="s">
        <v>74</v>
      </c>
      <c r="AX70" s="2">
        <f ca="1">SUMPRODUCT(AX67:AX69,AY67:AY69)</f>
        <v>55.142045454545503</v>
      </c>
    </row>
    <row r="71" spans="1:52" x14ac:dyDescent="0.25">
      <c r="AW71" s="38"/>
      <c r="AX71" s="26"/>
    </row>
    <row r="72" spans="1:52" x14ac:dyDescent="0.25">
      <c r="A72" s="25" t="s">
        <v>75</v>
      </c>
      <c r="C72" s="13" t="s">
        <v>76</v>
      </c>
      <c r="D72" s="14">
        <f>E115</f>
        <v>9.4090909090909083</v>
      </c>
      <c r="E72" s="14"/>
      <c r="F72" s="14">
        <f>G115</f>
        <v>7.8181818181818175</v>
      </c>
      <c r="G72" s="14"/>
      <c r="H72" s="14">
        <f>I115</f>
        <v>8.704545454545455</v>
      </c>
      <c r="I72" s="14"/>
      <c r="J72" s="14">
        <f>K115</f>
        <v>14.727272727272727</v>
      </c>
      <c r="K72" s="14"/>
      <c r="L72" s="14">
        <f>M115</f>
        <v>7.8181818181818175</v>
      </c>
      <c r="M72" s="14"/>
      <c r="N72" s="14">
        <f>O115</f>
        <v>7.8181818181818175</v>
      </c>
      <c r="O72" s="14"/>
      <c r="P72" s="14">
        <f>Q115</f>
        <v>7.8181818181818175</v>
      </c>
      <c r="Q72" s="14"/>
      <c r="R72" s="14">
        <f>S115</f>
        <v>7.8181818181818175</v>
      </c>
      <c r="S72" s="14"/>
      <c r="T72" s="14">
        <f>U115</f>
        <v>7.795454545454545</v>
      </c>
      <c r="U72" s="14"/>
      <c r="V72" s="14">
        <f>W115</f>
        <v>7.8181818181818175</v>
      </c>
      <c r="W72" s="14"/>
      <c r="X72" s="14">
        <f>Y115</f>
        <v>7.8181818181818175</v>
      </c>
      <c r="Y72" s="14"/>
      <c r="Z72" s="14">
        <f>AA115</f>
        <v>7.8181818181818175</v>
      </c>
      <c r="AA72" s="14"/>
      <c r="AB72" s="14">
        <f>AC115</f>
        <v>7.8181818181818175</v>
      </c>
      <c r="AC72" s="14"/>
      <c r="AD72" s="14">
        <f>AE115</f>
        <v>7.8181818181818175</v>
      </c>
      <c r="AE72" s="14"/>
      <c r="AF72" s="14">
        <f>AG115</f>
        <v>8.1818181818181817</v>
      </c>
      <c r="AG72" s="14"/>
      <c r="AH72" s="14">
        <f>AI115</f>
        <v>7.8181818181818175</v>
      </c>
      <c r="AI72" s="14"/>
      <c r="AJ72" s="14">
        <f>AK115</f>
        <v>7.8181818181818175</v>
      </c>
      <c r="AK72" s="14"/>
      <c r="AL72" s="14">
        <f>AM115</f>
        <v>7.8181818181818175</v>
      </c>
      <c r="AM72" s="14"/>
      <c r="AN72" s="14">
        <f>AO115</f>
        <v>7.8124999999999991</v>
      </c>
      <c r="AO72" s="14"/>
      <c r="AP72" s="14">
        <f>AQ115</f>
        <v>7.8181818181818175</v>
      </c>
      <c r="AQ72" s="14"/>
      <c r="AR72" s="14">
        <f>AS115</f>
        <v>7.9090909090909083</v>
      </c>
      <c r="AS72" s="14"/>
      <c r="AT72" s="14">
        <f>AU115</f>
        <v>7.8181818181818175</v>
      </c>
      <c r="AU72" s="14"/>
    </row>
    <row r="73" spans="1:52" x14ac:dyDescent="0.25">
      <c r="A73" s="25" t="s">
        <v>75</v>
      </c>
      <c r="C73" s="13" t="s">
        <v>77</v>
      </c>
      <c r="D73" s="14">
        <f ca="1">F78+D72</f>
        <v>241.22727272727272</v>
      </c>
      <c r="E73" s="15"/>
      <c r="F73" s="14">
        <f ca="1">H78+F72</f>
        <v>231.81818181818181</v>
      </c>
      <c r="G73" s="15"/>
      <c r="H73" s="14">
        <f ca="1">J78+H72</f>
        <v>190.59090909090904</v>
      </c>
      <c r="I73" s="15"/>
      <c r="J73" s="14">
        <f ca="1">L78+J72</f>
        <v>181.88636363636357</v>
      </c>
      <c r="K73" s="15"/>
      <c r="L73" s="14">
        <f ca="1">N78+L72</f>
        <v>167.15909090909085</v>
      </c>
      <c r="M73" s="15"/>
      <c r="N73" s="14">
        <f ca="1">P78+N72</f>
        <v>159.34090909090904</v>
      </c>
      <c r="O73" s="15"/>
      <c r="P73" s="14">
        <f ca="1">R78+P72</f>
        <v>151.52272727272722</v>
      </c>
      <c r="Q73" s="15"/>
      <c r="R73" s="14">
        <f ca="1">T78+R72</f>
        <v>143.70454545454541</v>
      </c>
      <c r="S73" s="15"/>
      <c r="T73" s="14">
        <f ca="1">V78+T72</f>
        <v>135.8863636363636</v>
      </c>
      <c r="U73" s="14"/>
      <c r="V73" s="14">
        <f ca="1">X78+V72</f>
        <v>128.09090909090907</v>
      </c>
      <c r="W73" s="14"/>
      <c r="X73" s="14">
        <f ca="1">Z78+X72</f>
        <v>120.27272727272725</v>
      </c>
      <c r="Y73" s="14"/>
      <c r="Z73" s="14">
        <f ca="1">AB78+Z72</f>
        <v>112.45454545454544</v>
      </c>
      <c r="AA73" s="14"/>
      <c r="AB73" s="14">
        <f ca="1">AD78+AB72</f>
        <v>104.63636363636363</v>
      </c>
      <c r="AC73" s="14"/>
      <c r="AD73" s="14">
        <f ca="1">AF78+AD72</f>
        <v>96.818181818181813</v>
      </c>
      <c r="AE73" s="14"/>
      <c r="AF73" s="14">
        <f ca="1">AH78+AF72</f>
        <v>89</v>
      </c>
      <c r="AG73" s="14"/>
      <c r="AH73" s="14">
        <f ca="1">AJ78+AH72</f>
        <v>80.818181818181813</v>
      </c>
      <c r="AI73" s="14"/>
      <c r="AJ73" s="14">
        <f ca="1">AL78+AJ72</f>
        <v>60.44886363636364</v>
      </c>
      <c r="AK73" s="14"/>
      <c r="AL73" s="14">
        <f ca="1">AN78+AL72</f>
        <v>52.63068181818182</v>
      </c>
      <c r="AM73" s="14"/>
      <c r="AN73" s="14">
        <f ca="1">AP78+AN72</f>
        <v>44.8125</v>
      </c>
      <c r="AO73" s="14"/>
      <c r="AP73" s="14">
        <f ca="1">AR78+AP72</f>
        <v>32.727272727272727</v>
      </c>
      <c r="AQ73" s="14"/>
      <c r="AR73" s="14">
        <f ca="1">AT78+AR72</f>
        <v>24.909090909090907</v>
      </c>
      <c r="AS73" s="14"/>
      <c r="AT73" s="14">
        <f>AT72</f>
        <v>7.8181818181818175</v>
      </c>
      <c r="AU73" s="14"/>
    </row>
    <row r="74" spans="1:52" x14ac:dyDescent="0.25">
      <c r="A74" s="25" t="s">
        <v>75</v>
      </c>
      <c r="C74" s="13" t="s">
        <v>78</v>
      </c>
      <c r="D74" s="14">
        <f ca="1">INT((D73-D$7)/$D$97)+1</f>
        <v>3</v>
      </c>
      <c r="E74" s="15"/>
      <c r="F74" s="14">
        <f ca="1">INT((F73-F$7)/$D$97)+1</f>
        <v>3</v>
      </c>
      <c r="G74" s="15"/>
      <c r="H74" s="14">
        <f ca="1">INT((H73-H$7)/$D$97)+1</f>
        <v>2</v>
      </c>
      <c r="I74" s="15"/>
      <c r="J74" s="14">
        <f ca="1">INT((J73-J$7)/$D$97)+1</f>
        <v>2</v>
      </c>
      <c r="K74" s="15"/>
      <c r="L74" s="14">
        <f ca="1">INT((L73-L$7)/$D$97)+1</f>
        <v>2</v>
      </c>
      <c r="M74" s="15"/>
      <c r="N74" s="14">
        <f ca="1">INT((N73-N$7)/$D$97)+1</f>
        <v>2</v>
      </c>
      <c r="O74" s="15"/>
      <c r="P74" s="14">
        <f ca="1">INT((P73-P$7)/$D$97)+1</f>
        <v>2</v>
      </c>
      <c r="Q74" s="15"/>
      <c r="R74" s="14">
        <f ca="1">INT((R73-R$7)/$D$97)+1</f>
        <v>2</v>
      </c>
      <c r="S74" s="15"/>
      <c r="T74" s="14">
        <f ca="1">INT((T73-T$7)/$D$97)+1</f>
        <v>2</v>
      </c>
      <c r="U74" s="14"/>
      <c r="V74" s="14">
        <f ca="1">INT((V73-V$7)/$D$97)+1</f>
        <v>2</v>
      </c>
      <c r="W74" s="14"/>
      <c r="X74" s="14">
        <f ca="1">INT((X73-X$7)/$D$97)+1</f>
        <v>2</v>
      </c>
      <c r="Y74" s="14"/>
      <c r="Z74" s="14">
        <f ca="1">INT((Z73-Z$7)/$D$97)+1</f>
        <v>1</v>
      </c>
      <c r="AA74" s="14"/>
      <c r="AB74" s="14">
        <f ca="1">INT((AB73-AB$7)/$D$97)+1</f>
        <v>1</v>
      </c>
      <c r="AC74" s="14"/>
      <c r="AD74" s="14">
        <f ca="1">INT((AD73-AD$7)/$D$97)+1</f>
        <v>1</v>
      </c>
      <c r="AE74" s="14"/>
      <c r="AF74" s="14">
        <f ca="1">INT((AF73-AF$7)/$D$97)+1</f>
        <v>1</v>
      </c>
      <c r="AG74" s="14"/>
      <c r="AH74" s="14">
        <f ca="1">INT((AH73-AH$7)/$D$97)+1</f>
        <v>1</v>
      </c>
      <c r="AI74" s="14"/>
      <c r="AJ74" s="14">
        <f ca="1">INT((AJ73-AJ$7)/$D$97)+1</f>
        <v>0</v>
      </c>
      <c r="AK74" s="14"/>
      <c r="AL74" s="14">
        <f ca="1">INT((AL73-AL$7)/$D$97)+1</f>
        <v>1</v>
      </c>
      <c r="AM74" s="14"/>
      <c r="AN74" s="14">
        <f ca="1">INT((AN73-AN$7)/$D$97)+1</f>
        <v>1</v>
      </c>
      <c r="AO74" s="14"/>
      <c r="AP74" s="14">
        <f ca="1">INT((AP73-AP$7)/$D$97)+1</f>
        <v>1</v>
      </c>
      <c r="AQ74" s="14"/>
      <c r="AR74" s="14">
        <f ca="1">INT((AR73-AR$7)/$D$97)+1</f>
        <v>1</v>
      </c>
      <c r="AS74" s="14"/>
      <c r="AT74" s="14">
        <f>INT((AT73-AT$7)/$D$97)+1</f>
        <v>0</v>
      </c>
      <c r="AU74" s="14"/>
    </row>
    <row r="75" spans="1:52" x14ac:dyDescent="0.25">
      <c r="A75" s="25" t="s">
        <v>75</v>
      </c>
      <c r="C75" s="13" t="s">
        <v>79</v>
      </c>
      <c r="D75" s="14">
        <f ca="1">IF((D73-((D74-1)*$D$97+D$7+D$112+D$113))&gt;0,D74+1,D74)</f>
        <v>3</v>
      </c>
      <c r="E75" s="15"/>
      <c r="F75" s="14">
        <f ca="1">IF((F73-((F74-1)*$D$97+F$7+F$112+F$113))&gt;0,F74+1,F74)</f>
        <v>3</v>
      </c>
      <c r="G75" s="15"/>
      <c r="H75" s="14">
        <f ca="1">IF((H73-((H74-1)*$D$97+H$7+H$112+H$113))&gt;0,H74+1,H74)</f>
        <v>3</v>
      </c>
      <c r="I75" s="15"/>
      <c r="J75" s="14">
        <f ca="1">IF((J73-((J74-1)*$D$97+J$7+J$112+J$113))&gt;0,J74+1,J74)</f>
        <v>2</v>
      </c>
      <c r="K75" s="15"/>
      <c r="L75" s="14">
        <f ca="1">IF((L73-((L74-1)*$D$97+L$7+L$112+L$113))&gt;0,L74+1,L74)</f>
        <v>2</v>
      </c>
      <c r="M75" s="15"/>
      <c r="N75" s="14">
        <f ca="1">IF((N73-((N74-1)*$D$97+N$7+N$112+N$113))&gt;0,N74+1,N74)</f>
        <v>2</v>
      </c>
      <c r="O75" s="15"/>
      <c r="P75" s="14">
        <f ca="1">IF((P73-((P74-1)*$D$97+P$7+P$112+P$113))&gt;0,P74+1,P74)</f>
        <v>2</v>
      </c>
      <c r="Q75" s="15"/>
      <c r="R75" s="14">
        <f ca="1">IF((R73-((R74-1)*$D$97+R$7+R$112+R$113))&gt;0,R74+1,R74)</f>
        <v>2</v>
      </c>
      <c r="S75" s="15"/>
      <c r="T75" s="14">
        <f ca="1">IF((T73-((T74-1)*$D$97+T$7+T$112+T$113))&gt;0,T74+1,T74)</f>
        <v>2</v>
      </c>
      <c r="U75" s="14"/>
      <c r="V75" s="14">
        <f ca="1">IF((V73-((V74-1)*$D$97+V$7+V$112+V$113))&gt;0,V74+1,V74)</f>
        <v>2</v>
      </c>
      <c r="W75" s="14"/>
      <c r="X75" s="14">
        <f ca="1">IF((X73-((X74-1)*$D$97+X$7+X$112+X$113))&gt;0,X74+1,X74)</f>
        <v>2</v>
      </c>
      <c r="Y75" s="14"/>
      <c r="Z75" s="14">
        <f ca="1">IF((Z73-((Z74-1)*$D$97+Z$7+Z$112+Z$113))&gt;0,Z74+1,Z74)</f>
        <v>1</v>
      </c>
      <c r="AA75" s="14"/>
      <c r="AB75" s="14">
        <f ca="1">IF((AB73-((AB74-1)*$D$97+AB$7+AB$112+AB$113))&gt;0,AB74+1,AB74)</f>
        <v>1</v>
      </c>
      <c r="AC75" s="14"/>
      <c r="AD75" s="14">
        <f ca="1">IF((AD73-((AD74-1)*$D$97+AD$7+AD$112+AD$113))&gt;0,AD74+1,AD74)</f>
        <v>1</v>
      </c>
      <c r="AE75" s="14"/>
      <c r="AF75" s="14">
        <f ca="1">IF((AF73-((AF74-1)*$D$97+AF$7+AF$112+AF$113))&gt;0,AF74+1,AF74)</f>
        <v>1</v>
      </c>
      <c r="AG75" s="14"/>
      <c r="AH75" s="14">
        <f ca="1">IF((AH73-((AH74-1)*$D$97+AH$7+AH$112+AH$113))&gt;0,AH74+1,AH74)</f>
        <v>1</v>
      </c>
      <c r="AI75" s="14"/>
      <c r="AJ75" s="14">
        <f ca="1">IF((AJ73-((AJ74-1)*$D$97+AJ$7+AJ$112+AJ$113))&gt;0,AJ74+1,AJ74)</f>
        <v>1</v>
      </c>
      <c r="AK75" s="14"/>
      <c r="AL75" s="14">
        <f ca="1">IF((AL73-((AL74-1)*$D$97+AL$7+AL$112+AL$113))&gt;0,AL74+1,AL74)</f>
        <v>1</v>
      </c>
      <c r="AM75" s="14"/>
      <c r="AN75" s="14">
        <f ca="1">IF((AN73-((AN74-1)*$D$97+AN$7+AN$112+AN$113))&gt;0,AN74+1,AN74)</f>
        <v>1</v>
      </c>
      <c r="AO75" s="14"/>
      <c r="AP75" s="14">
        <f ca="1">IF((AP73-((AP74-1)*$D$97+AP$7+AP$112+AP$113))&gt;0,AP74+1,AP74)</f>
        <v>1</v>
      </c>
      <c r="AQ75" s="14"/>
      <c r="AR75" s="14">
        <f ca="1">IF((AR73-((AR74-1)*$D$97+AR$7+AR$112+AR$113))&gt;0,AR74+1,AR74)</f>
        <v>1</v>
      </c>
      <c r="AS75" s="14"/>
      <c r="AT75" s="14">
        <f ca="1">IF((AT73-((AT74-1)*$D$97+AT$7+AT$112+AT$113))&gt;0,AT74+1,AT74)</f>
        <v>1</v>
      </c>
      <c r="AU75" s="14"/>
    </row>
    <row r="76" spans="1:52" x14ac:dyDescent="0.25">
      <c r="A76" s="25" t="s">
        <v>75</v>
      </c>
      <c r="C76" s="13" t="s">
        <v>80</v>
      </c>
      <c r="D76" s="14">
        <f ca="1">(D75-1)*$D$97+D$7+D$112</f>
        <v>234</v>
      </c>
      <c r="E76" s="15"/>
      <c r="F76" s="14">
        <f ca="1">(F75-1)*$D$97+F$7+F$112</f>
        <v>215</v>
      </c>
      <c r="G76" s="15"/>
      <c r="H76" s="14">
        <f ca="1">(H75-1)*$D$97+H$7+H$112</f>
        <v>219</v>
      </c>
      <c r="I76" s="15"/>
      <c r="J76" s="14">
        <f ca="1">(J75-1)*$D$97+J$7+J$112</f>
        <v>145</v>
      </c>
      <c r="K76" s="15"/>
      <c r="L76" s="14">
        <f ca="1">(L75-1)*$D$97+L$7+L$112</f>
        <v>152</v>
      </c>
      <c r="M76" s="15"/>
      <c r="N76" s="14">
        <f ca="1">(N75-1)*$D$97+N$7+N$112</f>
        <v>142</v>
      </c>
      <c r="O76" s="15"/>
      <c r="P76" s="14">
        <f ca="1">(P75-1)*$D$97+P$7+P$112</f>
        <v>140</v>
      </c>
      <c r="Q76" s="15"/>
      <c r="R76" s="14">
        <f ca="1">(R75-1)*$D$97+R$7+R$112</f>
        <v>136</v>
      </c>
      <c r="S76" s="15"/>
      <c r="T76" s="14">
        <f ca="1">(T75-1)*$D$97+T$7+T$112</f>
        <v>130</v>
      </c>
      <c r="U76" s="14"/>
      <c r="V76" s="14">
        <f ca="1">(V75-1)*$D$97+V$7+V$112</f>
        <v>122</v>
      </c>
      <c r="W76" s="14"/>
      <c r="X76" s="14">
        <f ca="1">(X75-1)*$D$97+X$7+X$112</f>
        <v>100</v>
      </c>
      <c r="Y76" s="14"/>
      <c r="Z76" s="14">
        <f ca="1">(Z75-1)*$D$97+Z$7+Z$112</f>
        <v>87</v>
      </c>
      <c r="AA76" s="14"/>
      <c r="AB76" s="14">
        <f ca="1">(AB75-1)*$D$97+AB$7+AB$112</f>
        <v>89</v>
      </c>
      <c r="AC76" s="14"/>
      <c r="AD76" s="14">
        <f ca="1">(AD75-1)*$D$97+AD$7+AD$112</f>
        <v>71</v>
      </c>
      <c r="AE76" s="14"/>
      <c r="AF76" s="14">
        <f ca="1">(AF75-1)*$D$97+AF$7+AF$112</f>
        <v>63</v>
      </c>
      <c r="AG76" s="14"/>
      <c r="AH76" s="14">
        <f ca="1">(AH75-1)*$D$97+AH$7+AH$112</f>
        <v>65</v>
      </c>
      <c r="AI76" s="14"/>
      <c r="AJ76" s="14">
        <f ca="1">(AJ75-1)*$D$97+AJ$7+AJ$112</f>
        <v>68</v>
      </c>
      <c r="AK76" s="14"/>
      <c r="AL76" s="14">
        <f ca="1">(AL75-1)*$D$97+AL$7+AL$112</f>
        <v>39</v>
      </c>
      <c r="AM76" s="14"/>
      <c r="AN76" s="14">
        <f ca="1">(AN75-1)*$D$97+AN$7+AN$112</f>
        <v>30</v>
      </c>
      <c r="AO76" s="14"/>
      <c r="AP76" s="14">
        <f ca="1">(AP75-1)*$D$97+AP$7+AP$112</f>
        <v>32</v>
      </c>
      <c r="AQ76" s="14"/>
      <c r="AR76" s="14">
        <f ca="1">(AR75-1)*$D$97+AR$7+AR$112</f>
        <v>0</v>
      </c>
      <c r="AS76" s="14"/>
      <c r="AT76" s="14">
        <f ca="1">(AT75-1)*$D$97+AT$7+AT$112</f>
        <v>12</v>
      </c>
      <c r="AU76" s="14"/>
    </row>
    <row r="77" spans="1:52" x14ac:dyDescent="0.25">
      <c r="A77" s="25" t="s">
        <v>75</v>
      </c>
      <c r="C77" s="13" t="s">
        <v>81</v>
      </c>
      <c r="D77" s="14">
        <f ca="1">D76+D$113</f>
        <v>271</v>
      </c>
      <c r="E77" s="15"/>
      <c r="F77" s="14">
        <f ca="1">F76+F$113</f>
        <v>258.5</v>
      </c>
      <c r="G77" s="15"/>
      <c r="H77" s="14">
        <f ca="1">H76+H$113</f>
        <v>267.5</v>
      </c>
      <c r="I77" s="15"/>
      <c r="J77" s="14">
        <f ca="1">J76+J$113</f>
        <v>195.5</v>
      </c>
      <c r="K77" s="15"/>
      <c r="L77" s="14">
        <f ca="1">L76+L$113</f>
        <v>197.5</v>
      </c>
      <c r="M77" s="15"/>
      <c r="N77" s="14">
        <f ca="1">N76+N$113</f>
        <v>188</v>
      </c>
      <c r="O77" s="15"/>
      <c r="P77" s="14">
        <f ca="1">P76+P$113</f>
        <v>186.5</v>
      </c>
      <c r="Q77" s="15"/>
      <c r="R77" s="14">
        <f ca="1">R76+R$113</f>
        <v>182.5</v>
      </c>
      <c r="S77" s="15"/>
      <c r="T77" s="14">
        <f ca="1">T76+T$113</f>
        <v>176.5</v>
      </c>
      <c r="U77" s="14"/>
      <c r="V77" s="14">
        <f ca="1">V76+V$113</f>
        <v>166.5</v>
      </c>
      <c r="W77" s="14"/>
      <c r="X77" s="14">
        <f ca="1">X76+X$113</f>
        <v>144.5</v>
      </c>
      <c r="Y77" s="14"/>
      <c r="Z77" s="14">
        <f ca="1">Z76+Z$113</f>
        <v>134.5</v>
      </c>
      <c r="AA77" s="14"/>
      <c r="AB77" s="14">
        <f ca="1">AB76+AB$113</f>
        <v>136.5</v>
      </c>
      <c r="AC77" s="14"/>
      <c r="AD77" s="14">
        <f ca="1">AD76+AD$113</f>
        <v>117.5</v>
      </c>
      <c r="AE77" s="14"/>
      <c r="AF77" s="14">
        <f ca="1">AF76+AF$113</f>
        <v>109.5</v>
      </c>
      <c r="AG77" s="14"/>
      <c r="AH77" s="14">
        <f ca="1">AH76+AH$113</f>
        <v>109</v>
      </c>
      <c r="AI77" s="14"/>
      <c r="AJ77" s="14">
        <f ca="1">AJ76+AJ$113</f>
        <v>114.5</v>
      </c>
      <c r="AK77" s="14"/>
      <c r="AL77" s="14">
        <f ca="1">AL76+AL$113</f>
        <v>85.5</v>
      </c>
      <c r="AM77" s="14"/>
      <c r="AN77" s="14">
        <f ca="1">AN76+AN$113</f>
        <v>75.5</v>
      </c>
      <c r="AO77" s="14"/>
      <c r="AP77" s="14">
        <f ca="1">AP76+AP$113</f>
        <v>78.5</v>
      </c>
      <c r="AQ77" s="14"/>
      <c r="AR77" s="14">
        <f ca="1">AR76+AR$113</f>
        <v>47.5</v>
      </c>
      <c r="AS77" s="14"/>
      <c r="AT77" s="14">
        <f ca="1">AT76+AT$113</f>
        <v>61.5</v>
      </c>
      <c r="AU77" s="14"/>
      <c r="AV77" s="10"/>
      <c r="AZ77" s="10"/>
    </row>
    <row r="78" spans="1:52" x14ac:dyDescent="0.25">
      <c r="A78" s="25" t="s">
        <v>75</v>
      </c>
      <c r="C78" s="13" t="s">
        <v>82</v>
      </c>
      <c r="D78" s="15">
        <f ca="1">MAX(D73,D76+5)</f>
        <v>241.22727272727272</v>
      </c>
      <c r="E78" s="15"/>
      <c r="F78" s="15">
        <f ca="1">MAX(F73,F76+5)</f>
        <v>231.81818181818181</v>
      </c>
      <c r="G78" s="15"/>
      <c r="H78" s="15">
        <f ca="1">MAX(H73,H76+5)</f>
        <v>224</v>
      </c>
      <c r="I78" s="15"/>
      <c r="J78" s="15">
        <f ca="1">MAX(J73,J76+5)</f>
        <v>181.88636363636357</v>
      </c>
      <c r="K78" s="15"/>
      <c r="L78" s="15">
        <f ca="1">MAX(L73,L76+5)</f>
        <v>167.15909090909085</v>
      </c>
      <c r="M78" s="15"/>
      <c r="N78" s="15">
        <f ca="1">MAX(N73,N76+5)</f>
        <v>159.34090909090904</v>
      </c>
      <c r="O78" s="15"/>
      <c r="P78" s="15">
        <f ca="1">MAX(P73,P76+5)</f>
        <v>151.52272727272722</v>
      </c>
      <c r="Q78" s="15"/>
      <c r="R78" s="15">
        <f ca="1">MAX(R73,R76+5)</f>
        <v>143.70454545454541</v>
      </c>
      <c r="S78" s="15"/>
      <c r="T78" s="15">
        <f ca="1">MAX(T73,T76+5)</f>
        <v>135.8863636363636</v>
      </c>
      <c r="U78" s="15"/>
      <c r="V78" s="15">
        <f ca="1">MAX(V73,V76+5)</f>
        <v>128.09090909090907</v>
      </c>
      <c r="W78" s="15"/>
      <c r="X78" s="15">
        <f ca="1">MAX(X73,X76+5)</f>
        <v>120.27272727272725</v>
      </c>
      <c r="Y78" s="15"/>
      <c r="Z78" s="15">
        <f ca="1">MAX(Z73,Z76+5)</f>
        <v>112.45454545454544</v>
      </c>
      <c r="AA78" s="15"/>
      <c r="AB78" s="15">
        <f ca="1">MAX(AB73,AB76+5)</f>
        <v>104.63636363636363</v>
      </c>
      <c r="AC78" s="15"/>
      <c r="AD78" s="15">
        <f ca="1">MAX(AD73,AD76+5)</f>
        <v>96.818181818181813</v>
      </c>
      <c r="AE78" s="15"/>
      <c r="AF78" s="15">
        <f ca="1">MAX(AF73,AF76+5)</f>
        <v>89</v>
      </c>
      <c r="AG78" s="15"/>
      <c r="AH78" s="15">
        <f ca="1">MAX(AH73,AH76+5)</f>
        <v>80.818181818181813</v>
      </c>
      <c r="AI78" s="15"/>
      <c r="AJ78" s="15">
        <f ca="1">MAX(AJ73,AJ76+5)</f>
        <v>73</v>
      </c>
      <c r="AK78" s="15"/>
      <c r="AL78" s="15">
        <f ca="1">MAX(AL73,AL76+5)</f>
        <v>52.63068181818182</v>
      </c>
      <c r="AM78" s="15"/>
      <c r="AN78" s="15">
        <f ca="1">MAX(AN73,AN76+5)</f>
        <v>44.8125</v>
      </c>
      <c r="AO78" s="15"/>
      <c r="AP78" s="15">
        <f ca="1">MAX(AP73,AP76+5)</f>
        <v>37</v>
      </c>
      <c r="AQ78" s="15"/>
      <c r="AR78" s="15">
        <f ca="1">MAX(AR73,AR76+5)</f>
        <v>24.909090909090907</v>
      </c>
      <c r="AS78" s="15"/>
      <c r="AT78" s="15">
        <f ca="1">MAX(AT73,AT76+5)</f>
        <v>17</v>
      </c>
      <c r="AU78" s="15"/>
    </row>
    <row r="79" spans="1:52" x14ac:dyDescent="0.25">
      <c r="A79" s="25" t="s">
        <v>75</v>
      </c>
      <c r="C79" s="13" t="s">
        <v>83</v>
      </c>
      <c r="D79" s="15">
        <f>D63</f>
        <v>0</v>
      </c>
      <c r="E79" s="15"/>
      <c r="F79" s="15">
        <f>F63</f>
        <v>467</v>
      </c>
      <c r="G79" s="15"/>
      <c r="H79" s="15">
        <f>H63</f>
        <v>811</v>
      </c>
      <c r="I79" s="15"/>
      <c r="J79" s="15">
        <f>J63</f>
        <v>1155</v>
      </c>
      <c r="K79" s="15"/>
      <c r="L79" s="15">
        <f>L63</f>
        <v>1803</v>
      </c>
      <c r="M79" s="15"/>
      <c r="N79" s="15">
        <f>N63</f>
        <v>2186</v>
      </c>
      <c r="O79" s="15"/>
      <c r="P79" s="15">
        <f>P63</f>
        <v>2530</v>
      </c>
      <c r="Q79" s="15"/>
      <c r="R79" s="15">
        <f>R63</f>
        <v>2874</v>
      </c>
      <c r="S79" s="15"/>
      <c r="T79" s="15">
        <f>T63</f>
        <v>3218</v>
      </c>
      <c r="U79" s="15"/>
      <c r="V79" s="15">
        <f>V63</f>
        <v>3562</v>
      </c>
      <c r="W79" s="15"/>
      <c r="X79" s="15">
        <f>X63</f>
        <v>3906</v>
      </c>
      <c r="Y79" s="15"/>
      <c r="Z79" s="15">
        <f>Z63</f>
        <v>4250</v>
      </c>
      <c r="AA79" s="15"/>
      <c r="AB79" s="15">
        <f>AB63</f>
        <v>4594</v>
      </c>
      <c r="AC79" s="15"/>
      <c r="AD79" s="15">
        <f>AD63</f>
        <v>4938</v>
      </c>
      <c r="AE79" s="15"/>
      <c r="AF79" s="15">
        <f>AF63</f>
        <v>5282</v>
      </c>
      <c r="AG79" s="15"/>
      <c r="AH79" s="15">
        <f>AH63</f>
        <v>5626</v>
      </c>
      <c r="AI79" s="15"/>
      <c r="AJ79" s="15">
        <f>AJ63</f>
        <v>5986</v>
      </c>
      <c r="AK79" s="15"/>
      <c r="AL79" s="15">
        <f>AL63</f>
        <v>6330</v>
      </c>
      <c r="AM79" s="15"/>
      <c r="AN79" s="15">
        <f>AN63</f>
        <v>6674</v>
      </c>
      <c r="AO79" s="15"/>
      <c r="AP79" s="15">
        <f>AP63</f>
        <v>7017.8</v>
      </c>
      <c r="AQ79" s="15"/>
      <c r="AR79" s="15">
        <f>AR63</f>
        <v>7361.8</v>
      </c>
      <c r="AS79" s="15"/>
      <c r="AT79" s="15">
        <f>AT63</f>
        <v>7705.8</v>
      </c>
      <c r="AU79" s="15"/>
    </row>
    <row r="80" spans="1:52" x14ac:dyDescent="0.25">
      <c r="A80" s="25" t="s">
        <v>75</v>
      </c>
    </row>
    <row r="81" spans="1:47" x14ac:dyDescent="0.25">
      <c r="A81" s="25" t="s">
        <v>75</v>
      </c>
    </row>
    <row r="82" spans="1:47" ht="18.75" x14ac:dyDescent="0.3">
      <c r="C82" s="73" t="s">
        <v>99</v>
      </c>
      <c r="D82" s="74"/>
      <c r="E82" s="79"/>
    </row>
    <row r="83" spans="1:47" x14ac:dyDescent="0.25">
      <c r="C83" s="2" t="s">
        <v>87</v>
      </c>
      <c r="D83" s="43">
        <v>2</v>
      </c>
      <c r="E83" s="43">
        <v>15</v>
      </c>
    </row>
    <row r="84" spans="1:47" x14ac:dyDescent="0.25">
      <c r="C84" s="2" t="s">
        <v>88</v>
      </c>
      <c r="D84" s="44">
        <v>-10</v>
      </c>
      <c r="E84" s="44">
        <v>2</v>
      </c>
      <c r="F84" s="44" t="s">
        <v>100</v>
      </c>
    </row>
    <row r="85" spans="1:47" x14ac:dyDescent="0.25">
      <c r="C85" s="2" t="s">
        <v>90</v>
      </c>
      <c r="D85" s="7" t="s">
        <v>101</v>
      </c>
    </row>
    <row r="87" spans="1:47" s="29" customFormat="1" ht="16.5" customHeight="1" x14ac:dyDescent="0.25">
      <c r="A87" s="28"/>
    </row>
    <row r="88" spans="1:47" ht="15.75" thickBot="1" x14ac:dyDescent="0.3"/>
    <row r="89" spans="1:47" ht="19.5" thickBot="1" x14ac:dyDescent="0.35">
      <c r="C89" s="80" t="s">
        <v>102</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row>
    <row r="90" spans="1:47" ht="15.75" thickBot="1" x14ac:dyDescent="0.3"/>
    <row r="91" spans="1:47" ht="21.75" thickBot="1" x14ac:dyDescent="0.4">
      <c r="C91" s="36" t="s">
        <v>103</v>
      </c>
      <c r="D91" s="37">
        <v>2</v>
      </c>
    </row>
    <row r="93" spans="1:47" ht="18.75" x14ac:dyDescent="0.3">
      <c r="C93" s="77" t="s">
        <v>104</v>
      </c>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row>
    <row r="94" spans="1:47" x14ac:dyDescent="0.25">
      <c r="C94" s="22"/>
      <c r="D94" s="17" t="str">
        <f>D$6</f>
        <v>Market</v>
      </c>
      <c r="E94" s="18"/>
      <c r="F94" s="17" t="str">
        <f t="shared" ref="F94" si="291">F$6</f>
        <v>Fell</v>
      </c>
      <c r="G94" s="18"/>
      <c r="H94" s="17" t="str">
        <f t="shared" ref="H94" si="292">H$6</f>
        <v>Hayes</v>
      </c>
      <c r="I94" s="18"/>
      <c r="J94" s="17" t="str">
        <f t="shared" ref="J94" si="293">J$6</f>
        <v>Grove</v>
      </c>
      <c r="K94" s="18"/>
      <c r="L94" s="17" t="str">
        <f t="shared" ref="L94" si="294">L$6</f>
        <v>McAllister</v>
      </c>
      <c r="M94" s="18"/>
      <c r="N94" s="17" t="str">
        <f t="shared" ref="N94" si="295">N$6</f>
        <v>Golden Gate</v>
      </c>
      <c r="O94" s="18"/>
      <c r="P94" s="17" t="str">
        <f t="shared" ref="P94" si="296">P$6</f>
        <v>Turk</v>
      </c>
      <c r="Q94" s="18"/>
      <c r="R94" s="17" t="str">
        <f t="shared" ref="R94" si="297">R$6</f>
        <v>Eddy</v>
      </c>
      <c r="S94" s="18"/>
      <c r="T94" s="17" t="str">
        <f t="shared" ref="T94" si="298">T$6</f>
        <v>Ellis</v>
      </c>
      <c r="U94" s="18"/>
      <c r="V94" s="17" t="str">
        <f t="shared" ref="V94" si="299">V$6</f>
        <v>O'Farrell</v>
      </c>
      <c r="W94" s="18"/>
      <c r="X94" s="17" t="str">
        <f t="shared" ref="X94" si="300">X$6</f>
        <v>Geary</v>
      </c>
      <c r="Y94" s="18"/>
      <c r="Z94" s="17" t="str">
        <f t="shared" ref="Z94" si="301">Z$6</f>
        <v>Post</v>
      </c>
      <c r="AA94" s="18"/>
      <c r="AB94" s="17" t="str">
        <f t="shared" ref="AB94" si="302">AB$6</f>
        <v>Sutter</v>
      </c>
      <c r="AC94" s="18"/>
      <c r="AD94" s="17" t="str">
        <f t="shared" ref="AD94" si="303">AD$6</f>
        <v>Bush</v>
      </c>
      <c r="AE94" s="18"/>
      <c r="AF94" s="17" t="str">
        <f t="shared" ref="AF94" si="304">AF$6</f>
        <v>Pine</v>
      </c>
      <c r="AG94" s="18"/>
      <c r="AH94" s="17" t="str">
        <f t="shared" ref="AH94" si="305">AH$6</f>
        <v>California</v>
      </c>
      <c r="AI94" s="18"/>
      <c r="AJ94" s="17" t="str">
        <f t="shared" ref="AJ94" si="306">AJ$6</f>
        <v>Sacramento</v>
      </c>
      <c r="AK94" s="18"/>
      <c r="AL94" s="17" t="str">
        <f t="shared" ref="AL94" si="307">AL$6</f>
        <v>Clay</v>
      </c>
      <c r="AM94" s="18"/>
      <c r="AN94" s="17" t="str">
        <f t="shared" ref="AN94" si="308">AN$6</f>
        <v>Washington</v>
      </c>
      <c r="AO94" s="18"/>
      <c r="AP94" s="17" t="str">
        <f t="shared" ref="AP94" si="309">AP$6</f>
        <v>Jackson</v>
      </c>
      <c r="AQ94" s="18"/>
      <c r="AR94" s="17" t="str">
        <f t="shared" ref="AR94" si="310">AR$6</f>
        <v>Pacific</v>
      </c>
      <c r="AS94" s="18"/>
      <c r="AT94" s="17" t="str">
        <f t="shared" ref="AT94" si="311">AT$6</f>
        <v>Broadway</v>
      </c>
      <c r="AU94" s="18"/>
    </row>
    <row r="95" spans="1:47" x14ac:dyDescent="0.25">
      <c r="C95" s="2" t="s">
        <v>105</v>
      </c>
      <c r="D95" s="5">
        <f ca="1">OFFSET(Inputs!E14,$D$91-1,0,1,1)</f>
        <v>12</v>
      </c>
      <c r="E95" s="45"/>
      <c r="F95" s="5">
        <f ca="1">OFFSET(Inputs!G14,$D$91-1,0,1,1)</f>
        <v>49</v>
      </c>
      <c r="G95" s="45"/>
      <c r="H95" s="5">
        <f ca="1">OFFSET(Inputs!I14,$D$91-1,0,1,1)</f>
        <v>49</v>
      </c>
      <c r="I95" s="45"/>
      <c r="J95" s="5">
        <f ca="1">OFFSET(Inputs!K14,$D$91-1,0,1,1)</f>
        <v>44</v>
      </c>
      <c r="K95" s="45"/>
      <c r="L95" s="5">
        <f ca="1">OFFSET(Inputs!M14,$D$91-1,0,1,1)</f>
        <v>69</v>
      </c>
      <c r="M95" s="45"/>
      <c r="N95" s="5">
        <f ca="1">OFFSET(Inputs!O14,$D$91-1,0,1,1)</f>
        <v>61</v>
      </c>
      <c r="O95" s="45"/>
      <c r="P95" s="5">
        <f ca="1">OFFSET(Inputs!Q14,$D$91-1,0,1,1)</f>
        <v>54</v>
      </c>
      <c r="Q95" s="45"/>
      <c r="R95" s="5">
        <f ca="1">OFFSET(Inputs!S14,$D$91-1,0,1,1)</f>
        <v>47</v>
      </c>
      <c r="S95" s="45"/>
      <c r="T95" s="5">
        <f ca="1">OFFSET(Inputs!U14,$D$91-1,0,1,1)</f>
        <v>38</v>
      </c>
      <c r="U95" s="45"/>
      <c r="V95" s="5">
        <f ca="1">OFFSET(Inputs!W14,$D$91-1,0,1,1)</f>
        <v>35</v>
      </c>
      <c r="W95" s="45"/>
      <c r="X95" s="5">
        <f ca="1">OFFSET(Inputs!Y14,$D$91-1,0,1,1)</f>
        <v>29</v>
      </c>
      <c r="Y95" s="45"/>
      <c r="Z95" s="5">
        <f ca="1">OFFSET(Inputs!AA14,$D$91-1,0,1,1)</f>
        <v>17</v>
      </c>
      <c r="AA95" s="45"/>
      <c r="AB95" s="5">
        <f ca="1">OFFSET(Inputs!AC14,$D$91-1,0,1,1)</f>
        <v>10</v>
      </c>
      <c r="AC95" s="45"/>
      <c r="AD95" s="5">
        <f ca="1">OFFSET(Inputs!AE14,$D$91-1,0,1,1)</f>
        <v>89</v>
      </c>
      <c r="AE95" s="45"/>
      <c r="AF95" s="5">
        <f ca="1">OFFSET(Inputs!AG14,$D$91-1,0,1,1)</f>
        <v>77</v>
      </c>
      <c r="AG95" s="45"/>
      <c r="AH95" s="5">
        <f ca="1">OFFSET(Inputs!AI14,$D$91-1,0,1,1)</f>
        <v>65</v>
      </c>
      <c r="AI95" s="45"/>
      <c r="AJ95" s="5">
        <f ca="1">OFFSET(Inputs!AK14,$D$91-1,0,1,1)</f>
        <v>60</v>
      </c>
      <c r="AK95" s="45"/>
      <c r="AL95" s="5">
        <f ca="1">OFFSET(Inputs!AM14,$D$91-1,0,1,1)</f>
        <v>55</v>
      </c>
      <c r="AM95" s="45"/>
      <c r="AN95" s="5">
        <f ca="1">OFFSET(Inputs!AO14,$D$91-1,0,1,1)</f>
        <v>50</v>
      </c>
      <c r="AO95" s="45"/>
      <c r="AP95" s="5">
        <f ca="1">OFFSET(Inputs!AQ14,$D$91-1,0,1,1)</f>
        <v>45</v>
      </c>
      <c r="AQ95" s="45"/>
      <c r="AR95" s="5">
        <f ca="1">OFFSET(Inputs!AS14,$D$91-1,0,1,1)</f>
        <v>35</v>
      </c>
      <c r="AS95" s="45"/>
      <c r="AT95" s="5">
        <f ca="1">OFFSET(Inputs!AU14,$D$91-1,0,1,1)</f>
        <v>21</v>
      </c>
      <c r="AU95" s="45"/>
    </row>
    <row r="97" spans="3:47" ht="18.75" x14ac:dyDescent="0.3">
      <c r="C97" s="24" t="s">
        <v>2</v>
      </c>
      <c r="D97" s="5">
        <f>VLOOKUP($D$91,Inputs!$C$8:$F$10,2,FALSE)</f>
        <v>90</v>
      </c>
    </row>
    <row r="99" spans="3:47" ht="18.75" x14ac:dyDescent="0.3">
      <c r="C99" s="77" t="s">
        <v>106</v>
      </c>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row>
    <row r="100" spans="3:47" x14ac:dyDescent="0.25">
      <c r="C100" s="2"/>
      <c r="D100" s="17" t="str">
        <f>D$6</f>
        <v>Market</v>
      </c>
      <c r="E100" s="18"/>
      <c r="F100" s="17" t="str">
        <f t="shared" ref="F100" si="312">F$6</f>
        <v>Fell</v>
      </c>
      <c r="G100" s="18"/>
      <c r="H100" s="17" t="str">
        <f t="shared" ref="H100" si="313">H$6</f>
        <v>Hayes</v>
      </c>
      <c r="I100" s="18"/>
      <c r="J100" s="17" t="str">
        <f t="shared" ref="J100" si="314">J$6</f>
        <v>Grove</v>
      </c>
      <c r="K100" s="18"/>
      <c r="L100" s="17" t="str">
        <f t="shared" ref="L100" si="315">L$6</f>
        <v>McAllister</v>
      </c>
      <c r="M100" s="18"/>
      <c r="N100" s="17" t="str">
        <f t="shared" ref="N100" si="316">N$6</f>
        <v>Golden Gate</v>
      </c>
      <c r="O100" s="18"/>
      <c r="P100" s="17" t="str">
        <f t="shared" ref="P100" si="317">P$6</f>
        <v>Turk</v>
      </c>
      <c r="Q100" s="18"/>
      <c r="R100" s="17" t="str">
        <f t="shared" ref="R100" si="318">R$6</f>
        <v>Eddy</v>
      </c>
      <c r="S100" s="18"/>
      <c r="T100" s="17" t="str">
        <f t="shared" ref="T100" si="319">T$6</f>
        <v>Ellis</v>
      </c>
      <c r="U100" s="18"/>
      <c r="V100" s="17" t="str">
        <f t="shared" ref="V100" si="320">V$6</f>
        <v>O'Farrell</v>
      </c>
      <c r="W100" s="18"/>
      <c r="X100" s="17" t="str">
        <f t="shared" ref="X100" si="321">X$6</f>
        <v>Geary</v>
      </c>
      <c r="Y100" s="18"/>
      <c r="Z100" s="17" t="str">
        <f t="shared" ref="Z100" si="322">Z$6</f>
        <v>Post</v>
      </c>
      <c r="AA100" s="18"/>
      <c r="AB100" s="17" t="str">
        <f t="shared" ref="AB100" si="323">AB$6</f>
        <v>Sutter</v>
      </c>
      <c r="AC100" s="18"/>
      <c r="AD100" s="17" t="str">
        <f t="shared" ref="AD100" si="324">AD$6</f>
        <v>Bush</v>
      </c>
      <c r="AE100" s="18"/>
      <c r="AF100" s="17" t="str">
        <f t="shared" ref="AF100" si="325">AF$6</f>
        <v>Pine</v>
      </c>
      <c r="AG100" s="18"/>
      <c r="AH100" s="17" t="str">
        <f t="shared" ref="AH100" si="326">AH$6</f>
        <v>California</v>
      </c>
      <c r="AI100" s="18"/>
      <c r="AJ100" s="17" t="str">
        <f t="shared" ref="AJ100" si="327">AJ$6</f>
        <v>Sacramento</v>
      </c>
      <c r="AK100" s="18"/>
      <c r="AL100" s="17" t="str">
        <f t="shared" ref="AL100" si="328">AL$6</f>
        <v>Clay</v>
      </c>
      <c r="AM100" s="18"/>
      <c r="AN100" s="17" t="str">
        <f t="shared" ref="AN100" si="329">AN$6</f>
        <v>Washington</v>
      </c>
      <c r="AO100" s="18"/>
      <c r="AP100" s="17" t="str">
        <f t="shared" ref="AP100" si="330">AP$6</f>
        <v>Jackson</v>
      </c>
      <c r="AQ100" s="18"/>
      <c r="AR100" s="17" t="str">
        <f t="shared" ref="AR100" si="331">AR$6</f>
        <v>Pacific</v>
      </c>
      <c r="AS100" s="18"/>
      <c r="AT100" s="17" t="str">
        <f t="shared" ref="AT100" si="332">AT$6</f>
        <v>Broadway</v>
      </c>
      <c r="AU100" s="18"/>
    </row>
    <row r="101" spans="3:47" x14ac:dyDescent="0.25">
      <c r="C101" s="2" t="s">
        <v>107</v>
      </c>
      <c r="D101" s="1">
        <f ca="1">OFFSET(Inputs!E22,$D$91-1,0,1,1)</f>
        <v>0</v>
      </c>
      <c r="E101" s="45">
        <f ca="1">OFFSET(Inputs!F22,$D$91-1,0,1,1)</f>
        <v>0</v>
      </c>
      <c r="F101" s="1">
        <f ca="1">OFFSET(Inputs!G22,$D$91-1,0,1,1)</f>
        <v>0</v>
      </c>
      <c r="G101" s="45">
        <f ca="1">OFFSET(Inputs!H22,$D$91-1,0,1,1)</f>
        <v>0</v>
      </c>
      <c r="H101" s="1">
        <f ca="1">OFFSET(Inputs!I22,$D$91-1,0,1,1)</f>
        <v>0</v>
      </c>
      <c r="I101" s="45">
        <f ca="1">OFFSET(Inputs!J22,$D$91-1,0,1,1)</f>
        <v>0</v>
      </c>
      <c r="J101" s="1">
        <f ca="1">OFFSET(Inputs!K22,$D$91-1,0,1,1)</f>
        <v>0</v>
      </c>
      <c r="K101" s="45">
        <f ca="1">OFFSET(Inputs!L22,$D$91-1,0,1,1)</f>
        <v>0</v>
      </c>
      <c r="L101" s="1">
        <f ca="1">OFFSET(Inputs!M22,$D$91-1,0,1,1)</f>
        <v>0</v>
      </c>
      <c r="M101" s="45">
        <f ca="1">OFFSET(Inputs!N22,$D$91-1,0,1,1)</f>
        <v>0</v>
      </c>
      <c r="N101" s="1">
        <f ca="1">OFFSET(Inputs!O22,$D$91-1,0,1,1)</f>
        <v>0</v>
      </c>
      <c r="O101" s="45">
        <f ca="1">OFFSET(Inputs!P22,$D$91-1,0,1,1)</f>
        <v>0</v>
      </c>
      <c r="P101" s="1">
        <f ca="1">OFFSET(Inputs!Q22,$D$91-1,0,1,1)</f>
        <v>0</v>
      </c>
      <c r="Q101" s="45">
        <f ca="1">OFFSET(Inputs!R22,$D$91-1,0,1,1)</f>
        <v>0</v>
      </c>
      <c r="R101" s="1">
        <f ca="1">OFFSET(Inputs!S22,$D$91-1,0,1,1)</f>
        <v>0</v>
      </c>
      <c r="S101" s="45">
        <f ca="1">OFFSET(Inputs!T22,$D$91-1,0,1,1)</f>
        <v>0</v>
      </c>
      <c r="T101" s="1">
        <f ca="1">OFFSET(Inputs!U22,$D$91-1,0,1,1)</f>
        <v>0</v>
      </c>
      <c r="U101" s="45">
        <f ca="1">OFFSET(Inputs!V22,$D$91-1,0,1,1)</f>
        <v>0</v>
      </c>
      <c r="V101" s="1">
        <f ca="1">OFFSET(Inputs!W22,$D$91-1,0,1,1)</f>
        <v>0</v>
      </c>
      <c r="W101" s="45">
        <f ca="1">OFFSET(Inputs!X22,$D$91-1,0,1,1)</f>
        <v>0</v>
      </c>
      <c r="X101" s="1">
        <f ca="1">OFFSET(Inputs!Y22,$D$91-1,0,1,1)</f>
        <v>0</v>
      </c>
      <c r="Y101" s="45">
        <f ca="1">OFFSET(Inputs!Z22,$D$91-1,0,1,1)</f>
        <v>0</v>
      </c>
      <c r="Z101" s="1">
        <f ca="1">OFFSET(Inputs!AA22,$D$91-1,0,1,1)</f>
        <v>0</v>
      </c>
      <c r="AA101" s="45">
        <f ca="1">OFFSET(Inputs!AB22,$D$91-1,0,1,1)</f>
        <v>0</v>
      </c>
      <c r="AB101" s="1">
        <f ca="1">OFFSET(Inputs!AC22,$D$91-1,0,1,1)</f>
        <v>0</v>
      </c>
      <c r="AC101" s="45">
        <f ca="1">OFFSET(Inputs!AD22,$D$91-1,0,1,1)</f>
        <v>0</v>
      </c>
      <c r="AD101" s="1">
        <f ca="1">OFFSET(Inputs!AE22,$D$91-1,0,1,1)</f>
        <v>0</v>
      </c>
      <c r="AE101" s="45">
        <f ca="1">OFFSET(Inputs!AF22,$D$91-1,0,1,1)</f>
        <v>0</v>
      </c>
      <c r="AF101" s="1">
        <f ca="1">OFFSET(Inputs!AG22,$D$91-1,0,1,1)</f>
        <v>0</v>
      </c>
      <c r="AG101" s="45">
        <f ca="1">OFFSET(Inputs!AH22,$D$91-1,0,1,1)</f>
        <v>0</v>
      </c>
      <c r="AH101" s="1">
        <f ca="1">OFFSET(Inputs!AI22,$D$91-1,0,1,1)</f>
        <v>0</v>
      </c>
      <c r="AI101" s="45">
        <f ca="1">OFFSET(Inputs!AJ22,$D$91-1,0,1,1)</f>
        <v>0</v>
      </c>
      <c r="AJ101" s="1">
        <f ca="1">OFFSET(Inputs!AK22,$D$91-1,0,1,1)</f>
        <v>0</v>
      </c>
      <c r="AK101" s="45">
        <f ca="1">OFFSET(Inputs!AL22,$D$91-1,0,1,1)</f>
        <v>0</v>
      </c>
      <c r="AL101" s="1">
        <f ca="1">OFFSET(Inputs!AM22,$D$91-1,0,1,1)</f>
        <v>0</v>
      </c>
      <c r="AM101" s="45">
        <f ca="1">OFFSET(Inputs!AN22,$D$91-1,0,1,1)</f>
        <v>0</v>
      </c>
      <c r="AN101" s="1">
        <f ca="1">OFFSET(Inputs!AO22,$D$91-1,0,1,1)</f>
        <v>0</v>
      </c>
      <c r="AO101" s="45">
        <f ca="1">OFFSET(Inputs!AP22,$D$91-1,0,1,1)</f>
        <v>0</v>
      </c>
      <c r="AP101" s="1">
        <f ca="1">OFFSET(Inputs!AQ22,$D$91-1,0,1,1)</f>
        <v>0</v>
      </c>
      <c r="AQ101" s="45">
        <f ca="1">OFFSET(Inputs!AR22,$D$91-1,0,1,1)</f>
        <v>0</v>
      </c>
      <c r="AR101" s="1">
        <f ca="1">OFFSET(Inputs!AS22,$D$91-1,0,1,1)</f>
        <v>0</v>
      </c>
      <c r="AS101" s="45">
        <f ca="1">OFFSET(Inputs!AT22,$D$91-1,0,1,1)</f>
        <v>0</v>
      </c>
      <c r="AT101" s="1">
        <f ca="1">OFFSET(Inputs!AU22,$D$91-1,0,1,1)</f>
        <v>0</v>
      </c>
      <c r="AU101" s="45">
        <f ca="1">OFFSET(Inputs!AV22,$D$91-1,0,1,1)</f>
        <v>0</v>
      </c>
    </row>
    <row r="102" spans="3:47" x14ac:dyDescent="0.25">
      <c r="C102" s="2" t="s">
        <v>32</v>
      </c>
      <c r="D102" s="1">
        <f ca="1">OFFSET(Inputs!E28,$D$91-1,0,1,1)</f>
        <v>37</v>
      </c>
      <c r="E102" s="45">
        <f ca="1">OFFSET(Inputs!F28,$D$91-1,0,1,1)</f>
        <v>0</v>
      </c>
      <c r="F102" s="1">
        <f ca="1">OFFSET(Inputs!G28,$D$91-1,0,1,1)</f>
        <v>43.5</v>
      </c>
      <c r="G102" s="45">
        <f ca="1">OFFSET(Inputs!H28,$D$91-1,0,1,1)</f>
        <v>0</v>
      </c>
      <c r="H102" s="1">
        <f ca="1">OFFSET(Inputs!I28,$D$91-1,0,1,1)</f>
        <v>48.5</v>
      </c>
      <c r="I102" s="45">
        <f ca="1">OFFSET(Inputs!J28,$D$91-1,0,1,1)</f>
        <v>0</v>
      </c>
      <c r="J102" s="1">
        <f ca="1">OFFSET(Inputs!K28,$D$91-1,0,1,1)</f>
        <v>50.5</v>
      </c>
      <c r="K102" s="45">
        <f ca="1">OFFSET(Inputs!L28,$D$91-1,0,1,1)</f>
        <v>0</v>
      </c>
      <c r="L102" s="1">
        <f ca="1">OFFSET(Inputs!M28,$D$91-1,0,1,1)</f>
        <v>45.5</v>
      </c>
      <c r="M102" s="45">
        <f ca="1">OFFSET(Inputs!N28,$D$91-1,0,1,1)</f>
        <v>0</v>
      </c>
      <c r="N102" s="1">
        <f ca="1">OFFSET(Inputs!O28,$D$91-1,0,1,1)</f>
        <v>46</v>
      </c>
      <c r="O102" s="45">
        <f ca="1">OFFSET(Inputs!P28,$D$91-1,0,1,1)</f>
        <v>0</v>
      </c>
      <c r="P102" s="1">
        <f ca="1">OFFSET(Inputs!Q28,$D$91-1,0,1,1)</f>
        <v>46.5</v>
      </c>
      <c r="Q102" s="45">
        <f ca="1">OFFSET(Inputs!R28,$D$91-1,0,1,1)</f>
        <v>0</v>
      </c>
      <c r="R102" s="1">
        <f ca="1">OFFSET(Inputs!S28,$D$91-1,0,1,1)</f>
        <v>46.5</v>
      </c>
      <c r="S102" s="45">
        <f ca="1">OFFSET(Inputs!T28,$D$91-1,0,1,1)</f>
        <v>0</v>
      </c>
      <c r="T102" s="1">
        <f ca="1">OFFSET(Inputs!U28,$D$91-1,0,1,1)</f>
        <v>46.5</v>
      </c>
      <c r="U102" s="45">
        <f ca="1">OFFSET(Inputs!V28,$D$91-1,0,1,1)</f>
        <v>0</v>
      </c>
      <c r="V102" s="1">
        <f ca="1">OFFSET(Inputs!W28,$D$91-1,0,1,1)</f>
        <v>44.5</v>
      </c>
      <c r="W102" s="45">
        <f ca="1">OFFSET(Inputs!X28,$D$91-1,0,1,1)</f>
        <v>0</v>
      </c>
      <c r="X102" s="1">
        <f ca="1">OFFSET(Inputs!Y28,$D$91-1,0,1,1)</f>
        <v>44.5</v>
      </c>
      <c r="Y102" s="45">
        <f ca="1">OFFSET(Inputs!Z28,$D$91-1,0,1,1)</f>
        <v>0</v>
      </c>
      <c r="Z102" s="1">
        <f ca="1">OFFSET(Inputs!AA28,$D$91-1,0,1,1)</f>
        <v>47.5</v>
      </c>
      <c r="AA102" s="45">
        <f ca="1">OFFSET(Inputs!AB28,$D$91-1,0,1,1)</f>
        <v>0</v>
      </c>
      <c r="AB102" s="1">
        <f ca="1">OFFSET(Inputs!AC28,$D$91-1,0,1,1)</f>
        <v>47.5</v>
      </c>
      <c r="AC102" s="45">
        <f ca="1">OFFSET(Inputs!AD28,$D$91-1,0,1,1)</f>
        <v>0</v>
      </c>
      <c r="AD102" s="1">
        <f ca="1">OFFSET(Inputs!AE28,$D$91-1,0,1,1)</f>
        <v>46.5</v>
      </c>
      <c r="AE102" s="45">
        <f ca="1">OFFSET(Inputs!AF28,$D$91-1,0,1,1)</f>
        <v>0</v>
      </c>
      <c r="AF102" s="1">
        <f ca="1">OFFSET(Inputs!AG28,$D$91-1,0,1,1)</f>
        <v>46.5</v>
      </c>
      <c r="AG102" s="45">
        <f ca="1">OFFSET(Inputs!AH28,$D$91-1,0,1,1)</f>
        <v>0</v>
      </c>
      <c r="AH102" s="1">
        <f ca="1">OFFSET(Inputs!AI28,$D$91-1,0,1,1)</f>
        <v>44</v>
      </c>
      <c r="AI102" s="45">
        <f ca="1">OFFSET(Inputs!AJ28,$D$91-1,0,1,1)</f>
        <v>0</v>
      </c>
      <c r="AJ102" s="1">
        <f ca="1">OFFSET(Inputs!AK28,$D$91-1,0,1,1)</f>
        <v>46.5</v>
      </c>
      <c r="AK102" s="45">
        <f ca="1">OFFSET(Inputs!AL28,$D$91-1,0,1,1)</f>
        <v>0</v>
      </c>
      <c r="AL102" s="1">
        <f ca="1">OFFSET(Inputs!AM28,$D$91-1,0,1,1)</f>
        <v>46.5</v>
      </c>
      <c r="AM102" s="45">
        <f ca="1">OFFSET(Inputs!AN28,$D$91-1,0,1,1)</f>
        <v>0</v>
      </c>
      <c r="AN102" s="1">
        <f ca="1">OFFSET(Inputs!AO28,$D$91-1,0,1,1)</f>
        <v>45.5</v>
      </c>
      <c r="AO102" s="45">
        <f ca="1">OFFSET(Inputs!AP28,$D$91-1,0,1,1)</f>
        <v>0</v>
      </c>
      <c r="AP102" s="1">
        <f ca="1">OFFSET(Inputs!AQ28,$D$91-1,0,1,1)</f>
        <v>46.5</v>
      </c>
      <c r="AQ102" s="45">
        <f ca="1">OFFSET(Inputs!AR28,$D$91-1,0,1,1)</f>
        <v>0</v>
      </c>
      <c r="AR102" s="1">
        <f ca="1">OFFSET(Inputs!AS28,$D$91-1,0,1,1)</f>
        <v>47.5</v>
      </c>
      <c r="AS102" s="45">
        <f ca="1">OFFSET(Inputs!AT28,$D$91-1,0,1,1)</f>
        <v>0</v>
      </c>
      <c r="AT102" s="1">
        <f ca="1">OFFSET(Inputs!AU28,$D$91-1,0,1,1)</f>
        <v>16</v>
      </c>
      <c r="AU102" s="45">
        <f ca="1">OFFSET(Inputs!AV28,$D$91-1,0,1,1)</f>
        <v>0</v>
      </c>
    </row>
    <row r="103" spans="3:47" x14ac:dyDescent="0.25">
      <c r="C103" s="2" t="s">
        <v>108</v>
      </c>
      <c r="D103" s="1">
        <f ca="1">OFFSET(Inputs!E34,$D$91-1,0,1,1)</f>
        <v>0</v>
      </c>
      <c r="E103" s="45">
        <f ca="1">OFFSET(Inputs!F24,$D$91-1,0,1,1)</f>
        <v>0</v>
      </c>
      <c r="F103" s="1">
        <f ca="1">OFFSET(Inputs!G34,$D$91-1,0,1,1)</f>
        <v>0</v>
      </c>
      <c r="G103" s="45">
        <f ca="1">OFFSET(Inputs!H24,$D$91-1,0,1,1)</f>
        <v>0</v>
      </c>
      <c r="H103" s="1">
        <f ca="1">OFFSET(Inputs!I34,$D$91-1,0,1,1)</f>
        <v>0</v>
      </c>
      <c r="I103" s="45">
        <f ca="1">OFFSET(Inputs!J24,$D$91-1,0,1,1)</f>
        <v>0</v>
      </c>
      <c r="J103" s="1">
        <f ca="1">OFFSET(Inputs!K34,$D$91-1,0,1,1)</f>
        <v>0</v>
      </c>
      <c r="K103" s="45">
        <f ca="1">OFFSET(Inputs!L24,$D$91-1,0,1,1)</f>
        <v>0</v>
      </c>
      <c r="L103" s="1">
        <f ca="1">OFFSET(Inputs!M34,$D$91-1,0,1,1)</f>
        <v>0</v>
      </c>
      <c r="M103" s="45">
        <f ca="1">OFFSET(Inputs!N24,$D$91-1,0,1,1)</f>
        <v>0</v>
      </c>
      <c r="N103" s="1">
        <f ca="1">OFFSET(Inputs!O34,$D$91-1,0,1,1)</f>
        <v>0</v>
      </c>
      <c r="O103" s="45">
        <f ca="1">OFFSET(Inputs!P24,$D$91-1,0,1,1)</f>
        <v>0</v>
      </c>
      <c r="P103" s="1">
        <f ca="1">OFFSET(Inputs!Q34,$D$91-1,0,1,1)</f>
        <v>0</v>
      </c>
      <c r="Q103" s="45">
        <f ca="1">OFFSET(Inputs!R24,$D$91-1,0,1,1)</f>
        <v>0</v>
      </c>
      <c r="R103" s="1">
        <f ca="1">OFFSET(Inputs!S34,$D$91-1,0,1,1)</f>
        <v>0</v>
      </c>
      <c r="S103" s="45">
        <f ca="1">OFFSET(Inputs!T24,$D$91-1,0,1,1)</f>
        <v>0</v>
      </c>
      <c r="T103" s="1">
        <f ca="1">OFFSET(Inputs!U34,$D$91-1,0,1,1)</f>
        <v>0</v>
      </c>
      <c r="U103" s="45">
        <f ca="1">OFFSET(Inputs!V24,$D$91-1,0,1,1)</f>
        <v>0</v>
      </c>
      <c r="V103" s="1">
        <f ca="1">OFFSET(Inputs!W34,$D$91-1,0,1,1)</f>
        <v>0</v>
      </c>
      <c r="W103" s="45">
        <f ca="1">OFFSET(Inputs!X24,$D$91-1,0,1,1)</f>
        <v>0</v>
      </c>
      <c r="X103" s="1">
        <f ca="1">OFFSET(Inputs!Y34,$D$91-1,0,1,1)</f>
        <v>0</v>
      </c>
      <c r="Y103" s="45">
        <f ca="1">OFFSET(Inputs!Z24,$D$91-1,0,1,1)</f>
        <v>0</v>
      </c>
      <c r="Z103" s="1">
        <f ca="1">OFFSET(Inputs!AA34,$D$91-1,0,1,1)</f>
        <v>0</v>
      </c>
      <c r="AA103" s="45">
        <f ca="1">OFFSET(Inputs!AB24,$D$91-1,0,1,1)</f>
        <v>0</v>
      </c>
      <c r="AB103" s="1">
        <f ca="1">OFFSET(Inputs!AC34,$D$91-1,0,1,1)</f>
        <v>0</v>
      </c>
      <c r="AC103" s="45">
        <f ca="1">OFFSET(Inputs!AD24,$D$91-1,0,1,1)</f>
        <v>0</v>
      </c>
      <c r="AD103" s="1">
        <f ca="1">OFFSET(Inputs!AE34,$D$91-1,0,1,1)</f>
        <v>0</v>
      </c>
      <c r="AE103" s="45">
        <f ca="1">OFFSET(Inputs!AF24,$D$91-1,0,1,1)</f>
        <v>0</v>
      </c>
      <c r="AF103" s="1">
        <f ca="1">OFFSET(Inputs!AG34,$D$91-1,0,1,1)</f>
        <v>0</v>
      </c>
      <c r="AG103" s="45">
        <f ca="1">OFFSET(Inputs!AH24,$D$91-1,0,1,1)</f>
        <v>0</v>
      </c>
      <c r="AH103" s="1">
        <f ca="1">OFFSET(Inputs!AI34,$D$91-1,0,1,1)</f>
        <v>0</v>
      </c>
      <c r="AI103" s="45">
        <f ca="1">OFFSET(Inputs!AJ24,$D$91-1,0,1,1)</f>
        <v>0</v>
      </c>
      <c r="AJ103" s="1">
        <f ca="1">OFFSET(Inputs!AK34,$D$91-1,0,1,1)</f>
        <v>0</v>
      </c>
      <c r="AK103" s="45">
        <f ca="1">OFFSET(Inputs!AL24,$D$91-1,0,1,1)</f>
        <v>0</v>
      </c>
      <c r="AL103" s="1">
        <f ca="1">OFFSET(Inputs!AM34,$D$91-1,0,1,1)</f>
        <v>0</v>
      </c>
      <c r="AM103" s="45">
        <f ca="1">OFFSET(Inputs!AN24,$D$91-1,0,1,1)</f>
        <v>0</v>
      </c>
      <c r="AN103" s="1">
        <f ca="1">OFFSET(Inputs!AO34,$D$91-1,0,1,1)</f>
        <v>0</v>
      </c>
      <c r="AO103" s="45">
        <f ca="1">OFFSET(Inputs!AP24,$D$91-1,0,1,1)</f>
        <v>0</v>
      </c>
      <c r="AP103" s="1">
        <f ca="1">OFFSET(Inputs!AQ34,$D$91-1,0,1,1)</f>
        <v>0</v>
      </c>
      <c r="AQ103" s="45">
        <f ca="1">OFFSET(Inputs!AR24,$D$91-1,0,1,1)</f>
        <v>0</v>
      </c>
      <c r="AR103" s="1">
        <f ca="1">OFFSET(Inputs!AS34,$D$91-1,0,1,1)</f>
        <v>0</v>
      </c>
      <c r="AS103" s="45">
        <f ca="1">OFFSET(Inputs!AT24,$D$91-1,0,1,1)</f>
        <v>0</v>
      </c>
      <c r="AT103" s="1">
        <f ca="1">OFFSET(Inputs!AU34,$D$91-1,0,1,1)</f>
        <v>0</v>
      </c>
      <c r="AU103" s="45">
        <f ca="1">OFFSET(Inputs!AV24,$D$91-1,0,1,1)</f>
        <v>0</v>
      </c>
    </row>
    <row r="104" spans="3:47" x14ac:dyDescent="0.25">
      <c r="C104" s="2" t="s">
        <v>34</v>
      </c>
      <c r="D104" s="1">
        <f ca="1">OFFSET(Inputs!E40,$D$91-1,0,1,1)</f>
        <v>37</v>
      </c>
      <c r="E104" s="45">
        <f ca="1">OFFSET(Inputs!F30,$D$91-1,0,1,1)</f>
        <v>0</v>
      </c>
      <c r="F104" s="1">
        <f ca="1">OFFSET(Inputs!G40,$D$91-1,0,1,1)</f>
        <v>43.5</v>
      </c>
      <c r="G104" s="45">
        <f ca="1">OFFSET(Inputs!H30,$D$91-1,0,1,1)</f>
        <v>0</v>
      </c>
      <c r="H104" s="1">
        <f ca="1">OFFSET(Inputs!I40,$D$91-1,0,1,1)</f>
        <v>48.5</v>
      </c>
      <c r="I104" s="45">
        <f ca="1">OFFSET(Inputs!J30,$D$91-1,0,1,1)</f>
        <v>0</v>
      </c>
      <c r="J104" s="1">
        <f ca="1">OFFSET(Inputs!K40,$D$91-1,0,1,1)</f>
        <v>50.5</v>
      </c>
      <c r="K104" s="45">
        <f ca="1">OFFSET(Inputs!L30,$D$91-1,0,1,1)</f>
        <v>0</v>
      </c>
      <c r="L104" s="1">
        <f ca="1">OFFSET(Inputs!M40,$D$91-1,0,1,1)</f>
        <v>45.5</v>
      </c>
      <c r="M104" s="45">
        <f ca="1">OFFSET(Inputs!N30,$D$91-1,0,1,1)</f>
        <v>0</v>
      </c>
      <c r="N104" s="1">
        <f ca="1">OFFSET(Inputs!O40,$D$91-1,0,1,1)</f>
        <v>46</v>
      </c>
      <c r="O104" s="45">
        <f ca="1">OFFSET(Inputs!P30,$D$91-1,0,1,1)</f>
        <v>0</v>
      </c>
      <c r="P104" s="1">
        <f ca="1">OFFSET(Inputs!Q40,$D$91-1,0,1,1)</f>
        <v>46.5</v>
      </c>
      <c r="Q104" s="45">
        <f ca="1">OFFSET(Inputs!R30,$D$91-1,0,1,1)</f>
        <v>0</v>
      </c>
      <c r="R104" s="1">
        <f ca="1">OFFSET(Inputs!S40,$D$91-1,0,1,1)</f>
        <v>46.5</v>
      </c>
      <c r="S104" s="45">
        <f ca="1">OFFSET(Inputs!T30,$D$91-1,0,1,1)</f>
        <v>0</v>
      </c>
      <c r="T104" s="1">
        <f ca="1">OFFSET(Inputs!U40,$D$91-1,0,1,1)</f>
        <v>46.5</v>
      </c>
      <c r="U104" s="45">
        <f ca="1">OFFSET(Inputs!V30,$D$91-1,0,1,1)</f>
        <v>0</v>
      </c>
      <c r="V104" s="1">
        <f ca="1">OFFSET(Inputs!W40,$D$91-1,0,1,1)</f>
        <v>44.5</v>
      </c>
      <c r="W104" s="45">
        <f ca="1">OFFSET(Inputs!X30,$D$91-1,0,1,1)</f>
        <v>0</v>
      </c>
      <c r="X104" s="1">
        <f ca="1">OFFSET(Inputs!Y40,$D$91-1,0,1,1)</f>
        <v>44.5</v>
      </c>
      <c r="Y104" s="45">
        <f ca="1">OFFSET(Inputs!Z30,$D$91-1,0,1,1)</f>
        <v>0</v>
      </c>
      <c r="Z104" s="1">
        <f ca="1">OFFSET(Inputs!AA40,$D$91-1,0,1,1)</f>
        <v>47.5</v>
      </c>
      <c r="AA104" s="45">
        <f ca="1">OFFSET(Inputs!AB30,$D$91-1,0,1,1)</f>
        <v>0</v>
      </c>
      <c r="AB104" s="1">
        <f ca="1">OFFSET(Inputs!AC40,$D$91-1,0,1,1)</f>
        <v>47.5</v>
      </c>
      <c r="AC104" s="45">
        <f ca="1">OFFSET(Inputs!AD30,$D$91-1,0,1,1)</f>
        <v>0</v>
      </c>
      <c r="AD104" s="1">
        <f ca="1">OFFSET(Inputs!AE40,$D$91-1,0,1,1)</f>
        <v>46.5</v>
      </c>
      <c r="AE104" s="45">
        <f ca="1">OFFSET(Inputs!AF30,$D$91-1,0,1,1)</f>
        <v>0</v>
      </c>
      <c r="AF104" s="1">
        <f ca="1">OFFSET(Inputs!AG40,$D$91-1,0,1,1)</f>
        <v>46.5</v>
      </c>
      <c r="AG104" s="45">
        <f ca="1">OFFSET(Inputs!AH30,$D$91-1,0,1,1)</f>
        <v>0</v>
      </c>
      <c r="AH104" s="1">
        <f ca="1">OFFSET(Inputs!AI40,$D$91-1,0,1,1)</f>
        <v>44</v>
      </c>
      <c r="AI104" s="45">
        <f ca="1">OFFSET(Inputs!AJ30,$D$91-1,0,1,1)</f>
        <v>0</v>
      </c>
      <c r="AJ104" s="1">
        <f ca="1">OFFSET(Inputs!AK40,$D$91-1,0,1,1)</f>
        <v>46.5</v>
      </c>
      <c r="AK104" s="45">
        <f ca="1">OFFSET(Inputs!AL30,$D$91-1,0,1,1)</f>
        <v>0</v>
      </c>
      <c r="AL104" s="1">
        <f ca="1">OFFSET(Inputs!AM40,$D$91-1,0,1,1)</f>
        <v>46.5</v>
      </c>
      <c r="AM104" s="45">
        <f ca="1">OFFSET(Inputs!AN30,$D$91-1,0,1,1)</f>
        <v>0</v>
      </c>
      <c r="AN104" s="1">
        <f ca="1">OFFSET(Inputs!AO40,$D$91-1,0,1,1)</f>
        <v>45.5</v>
      </c>
      <c r="AO104" s="45">
        <f ca="1">OFFSET(Inputs!AP30,$D$91-1,0,1,1)</f>
        <v>0</v>
      </c>
      <c r="AP104" s="1">
        <f ca="1">OFFSET(Inputs!AQ40,$D$91-1,0,1,1)</f>
        <v>46.5</v>
      </c>
      <c r="AQ104" s="45">
        <f ca="1">OFFSET(Inputs!AR30,$D$91-1,0,1,1)</f>
        <v>0</v>
      </c>
      <c r="AR104" s="1">
        <f ca="1">OFFSET(Inputs!AS40,$D$91-1,0,1,1)</f>
        <v>47.5</v>
      </c>
      <c r="AS104" s="45">
        <f ca="1">OFFSET(Inputs!AT30,$D$91-1,0,1,1)</f>
        <v>0</v>
      </c>
      <c r="AT104" s="1">
        <f ca="1">OFFSET(Inputs!AU40,$D$91-1,0,1,1)</f>
        <v>16</v>
      </c>
      <c r="AU104" s="45">
        <f ca="1">OFFSET(Inputs!AV30,$D$91-1,0,1,1)</f>
        <v>0</v>
      </c>
    </row>
    <row r="105" spans="3:47" x14ac:dyDescent="0.25">
      <c r="C105" s="2" t="s">
        <v>109</v>
      </c>
      <c r="D105" s="1" t="str">
        <f>Inputs!E46</f>
        <v>→</v>
      </c>
      <c r="E105" s="1">
        <f>Inputs!F46</f>
        <v>11</v>
      </c>
      <c r="F105" s="1" t="str">
        <f>Inputs!G46</f>
        <v>→</v>
      </c>
      <c r="G105" s="1">
        <f>Inputs!H46</f>
        <v>8</v>
      </c>
      <c r="H105" s="1" t="str">
        <f>Inputs!I46</f>
        <v>→</v>
      </c>
      <c r="I105" s="1">
        <f>Inputs!J46</f>
        <v>8</v>
      </c>
      <c r="J105" s="1" t="str">
        <f>Inputs!K46</f>
        <v>→</v>
      </c>
      <c r="K105" s="1">
        <f>Inputs!L46</f>
        <v>53</v>
      </c>
      <c r="L105" s="1" t="str">
        <f>Inputs!M46</f>
        <v>→</v>
      </c>
      <c r="M105" s="1">
        <f>Inputs!N46</f>
        <v>9</v>
      </c>
      <c r="N105" s="1" t="str">
        <f>Inputs!O46</f>
        <v>→</v>
      </c>
      <c r="O105" s="1">
        <f>Inputs!P46</f>
        <v>8</v>
      </c>
      <c r="P105" s="1" t="str">
        <f>Inputs!Q46</f>
        <v>→</v>
      </c>
      <c r="Q105" s="1">
        <f>Inputs!R46</f>
        <v>42</v>
      </c>
      <c r="R105" s="1" t="str">
        <f>Inputs!S46</f>
        <v>→</v>
      </c>
      <c r="S105" s="1">
        <f>Inputs!T46</f>
        <v>8</v>
      </c>
      <c r="T105" s="1" t="str">
        <f>Inputs!U46</f>
        <v>→</v>
      </c>
      <c r="U105" s="1">
        <f>Inputs!V46</f>
        <v>8</v>
      </c>
      <c r="V105" s="1" t="str">
        <f>Inputs!W46</f>
        <v>→</v>
      </c>
      <c r="W105" s="1">
        <f>Inputs!X46</f>
        <v>41</v>
      </c>
      <c r="X105" s="1" t="str">
        <f>Inputs!Y46</f>
        <v>→</v>
      </c>
      <c r="Y105" s="1">
        <f>Inputs!Z46</f>
        <v>8</v>
      </c>
      <c r="Z105" s="1" t="str">
        <f>Inputs!AA46</f>
        <v>→</v>
      </c>
      <c r="AA105" s="1">
        <f>Inputs!AB46</f>
        <v>8</v>
      </c>
      <c r="AB105" s="1" t="str">
        <f>Inputs!AC46</f>
        <v>→</v>
      </c>
      <c r="AC105" s="1">
        <f>Inputs!AD46</f>
        <v>37</v>
      </c>
      <c r="AD105" s="1" t="str">
        <f>Inputs!AE46</f>
        <v>→</v>
      </c>
      <c r="AE105" s="1">
        <f>Inputs!AF46</f>
        <v>8</v>
      </c>
      <c r="AF105" s="1" t="str">
        <f>Inputs!AG46</f>
        <v>→</v>
      </c>
      <c r="AG105" s="1">
        <f>Inputs!AH46</f>
        <v>8</v>
      </c>
      <c r="AH105" s="1" t="str">
        <f>Inputs!AI46</f>
        <v>→</v>
      </c>
      <c r="AI105" s="1">
        <f>Inputs!AJ46</f>
        <v>8</v>
      </c>
      <c r="AJ105" s="1" t="str">
        <f>Inputs!AK46</f>
        <v>→</v>
      </c>
      <c r="AK105" s="1">
        <f>Inputs!AL46</f>
        <v>38</v>
      </c>
      <c r="AL105" s="1" t="str">
        <f>Inputs!AM46</f>
        <v>→</v>
      </c>
      <c r="AM105" s="1">
        <f>Inputs!AN46</f>
        <v>8</v>
      </c>
      <c r="AN105" s="1" t="str">
        <f>Inputs!AO46</f>
        <v>→</v>
      </c>
      <c r="AO105" s="1">
        <f>Inputs!AP46</f>
        <v>8</v>
      </c>
      <c r="AP105" s="1" t="str">
        <f>Inputs!AQ46</f>
        <v>→</v>
      </c>
      <c r="AQ105" s="1">
        <f>Inputs!AR46</f>
        <v>34</v>
      </c>
      <c r="AR105" s="1" t="str">
        <f>Inputs!AS46</f>
        <v>→</v>
      </c>
      <c r="AS105" s="1">
        <f>Inputs!AT46</f>
        <v>8</v>
      </c>
      <c r="AT105" s="1" t="str">
        <f>Inputs!AU46</f>
        <v>→</v>
      </c>
      <c r="AU105" s="1">
        <f>Inputs!AV46</f>
        <v>8</v>
      </c>
    </row>
    <row r="106" spans="3:47" x14ac:dyDescent="0.25">
      <c r="C106" s="2" t="s">
        <v>110</v>
      </c>
      <c r="D106" s="1" t="str">
        <f>Inputs!E47</f>
        <v>←</v>
      </c>
      <c r="E106" s="1">
        <f>Inputs!F47</f>
        <v>46</v>
      </c>
      <c r="F106" s="1" t="str">
        <f>Inputs!G47</f>
        <v>←</v>
      </c>
      <c r="G106" s="1">
        <f>Inputs!H47</f>
        <v>8</v>
      </c>
      <c r="H106" s="1" t="str">
        <f>Inputs!I47</f>
        <v>←</v>
      </c>
      <c r="I106" s="1">
        <f>Inputs!J47</f>
        <v>9</v>
      </c>
      <c r="J106" s="1" t="str">
        <f>Inputs!K47</f>
        <v>←</v>
      </c>
      <c r="K106" s="1">
        <f>Inputs!L47</f>
        <v>15</v>
      </c>
      <c r="L106" s="1" t="str">
        <f>Inputs!M47</f>
        <v>←</v>
      </c>
      <c r="M106" s="1">
        <f>Inputs!N47</f>
        <v>41</v>
      </c>
      <c r="N106" s="1" t="str">
        <f>Inputs!O47</f>
        <v>←</v>
      </c>
      <c r="O106" s="1">
        <f>Inputs!P47</f>
        <v>8</v>
      </c>
      <c r="P106" s="1" t="str">
        <f>Inputs!Q47</f>
        <v>←</v>
      </c>
      <c r="Q106" s="1">
        <f>Inputs!R47</f>
        <v>8</v>
      </c>
      <c r="R106" s="1" t="str">
        <f>Inputs!S47</f>
        <v>←</v>
      </c>
      <c r="S106" s="1">
        <f>Inputs!T47</f>
        <v>40</v>
      </c>
      <c r="T106" s="1" t="str">
        <f>Inputs!U47</f>
        <v>←</v>
      </c>
      <c r="U106" s="1">
        <f>Inputs!V47</f>
        <v>8</v>
      </c>
      <c r="V106" s="1" t="str">
        <f>Inputs!W47</f>
        <v>←</v>
      </c>
      <c r="W106" s="1">
        <f>Inputs!X47</f>
        <v>45</v>
      </c>
      <c r="X106" s="1" t="str">
        <f>Inputs!Y47</f>
        <v>←</v>
      </c>
      <c r="Y106" s="1">
        <f>Inputs!Z47</f>
        <v>8</v>
      </c>
      <c r="Z106" s="1" t="str">
        <f>Inputs!AA47</f>
        <v>←</v>
      </c>
      <c r="AA106" s="1">
        <f>Inputs!AB47</f>
        <v>8</v>
      </c>
      <c r="AB106" s="1" t="str">
        <f>Inputs!AC47</f>
        <v>←</v>
      </c>
      <c r="AC106" s="1">
        <f>Inputs!AD47</f>
        <v>38</v>
      </c>
      <c r="AD106" s="1" t="str">
        <f>Inputs!AE47</f>
        <v>←</v>
      </c>
      <c r="AE106" s="1">
        <f>Inputs!AF47</f>
        <v>8</v>
      </c>
      <c r="AF106" s="1" t="str">
        <f>Inputs!AG47</f>
        <v>←</v>
      </c>
      <c r="AG106" s="1">
        <f>Inputs!AH47</f>
        <v>8</v>
      </c>
      <c r="AH106" s="1" t="str">
        <f>Inputs!AI47</f>
        <v>←</v>
      </c>
      <c r="AI106" s="1">
        <f>Inputs!AJ47</f>
        <v>8</v>
      </c>
      <c r="AJ106" s="1" t="str">
        <f>Inputs!AK47</f>
        <v>←</v>
      </c>
      <c r="AK106" s="1">
        <f>Inputs!AL47</f>
        <v>39</v>
      </c>
      <c r="AL106" s="1" t="str">
        <f>Inputs!AM47</f>
        <v>←</v>
      </c>
      <c r="AM106" s="1">
        <f>Inputs!AN47</f>
        <v>8</v>
      </c>
      <c r="AN106" s="1" t="str">
        <f>Inputs!AO47</f>
        <v>←</v>
      </c>
      <c r="AO106" s="1">
        <f>Inputs!AP47</f>
        <v>8</v>
      </c>
      <c r="AP106" s="1" t="str">
        <f>Inputs!AQ47</f>
        <v>←</v>
      </c>
      <c r="AQ106" s="1">
        <f>Inputs!AR47</f>
        <v>36</v>
      </c>
      <c r="AR106" s="1" t="str">
        <f>Inputs!AS47</f>
        <v>←</v>
      </c>
      <c r="AS106" s="1">
        <f>Inputs!AT47</f>
        <v>8</v>
      </c>
      <c r="AT106" s="1" t="str">
        <f>Inputs!AU47</f>
        <v>←</v>
      </c>
      <c r="AU106" s="1">
        <f>Inputs!AV47</f>
        <v>8</v>
      </c>
    </row>
    <row r="107" spans="3:47" x14ac:dyDescent="0.25">
      <c r="C107" s="26"/>
      <c r="D107" s="27"/>
      <c r="F107" s="27"/>
    </row>
    <row r="108" spans="3:47" ht="18.75" x14ac:dyDescent="0.3">
      <c r="C108" s="77" t="s">
        <v>111</v>
      </c>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row>
    <row r="109" spans="3:47" x14ac:dyDescent="0.25">
      <c r="C109" s="2"/>
      <c r="D109" s="17" t="str">
        <f>D$6</f>
        <v>Market</v>
      </c>
      <c r="E109" s="18"/>
      <c r="F109" s="17" t="str">
        <f t="shared" ref="F109" si="333">F$6</f>
        <v>Fell</v>
      </c>
      <c r="G109" s="18"/>
      <c r="H109" s="17" t="str">
        <f t="shared" ref="H109" si="334">H$6</f>
        <v>Hayes</v>
      </c>
      <c r="I109" s="18"/>
      <c r="J109" s="17" t="str">
        <f t="shared" ref="J109" si="335">J$6</f>
        <v>Grove</v>
      </c>
      <c r="K109" s="18"/>
      <c r="L109" s="17" t="str">
        <f t="shared" ref="L109" si="336">L$6</f>
        <v>McAllister</v>
      </c>
      <c r="M109" s="18"/>
      <c r="N109" s="17" t="str">
        <f t="shared" ref="N109" si="337">N$6</f>
        <v>Golden Gate</v>
      </c>
      <c r="O109" s="18"/>
      <c r="P109" s="17" t="str">
        <f t="shared" ref="P109" si="338">P$6</f>
        <v>Turk</v>
      </c>
      <c r="Q109" s="18"/>
      <c r="R109" s="17" t="str">
        <f t="shared" ref="R109" si="339">R$6</f>
        <v>Eddy</v>
      </c>
      <c r="S109" s="18"/>
      <c r="T109" s="17" t="str">
        <f t="shared" ref="T109" si="340">T$6</f>
        <v>Ellis</v>
      </c>
      <c r="U109" s="18"/>
      <c r="V109" s="17" t="str">
        <f t="shared" ref="V109" si="341">V$6</f>
        <v>O'Farrell</v>
      </c>
      <c r="W109" s="18"/>
      <c r="X109" s="17" t="str">
        <f t="shared" ref="X109" si="342">X$6</f>
        <v>Geary</v>
      </c>
      <c r="Y109" s="18"/>
      <c r="Z109" s="17" t="str">
        <f t="shared" ref="Z109" si="343">Z$6</f>
        <v>Post</v>
      </c>
      <c r="AA109" s="18"/>
      <c r="AB109" s="17" t="str">
        <f t="shared" ref="AB109" si="344">AB$6</f>
        <v>Sutter</v>
      </c>
      <c r="AC109" s="18"/>
      <c r="AD109" s="17" t="str">
        <f t="shared" ref="AD109" si="345">AD$6</f>
        <v>Bush</v>
      </c>
      <c r="AE109" s="18"/>
      <c r="AF109" s="17" t="str">
        <f t="shared" ref="AF109" si="346">AF$6</f>
        <v>Pine</v>
      </c>
      <c r="AG109" s="18"/>
      <c r="AH109" s="17" t="str">
        <f t="shared" ref="AH109" si="347">AH$6</f>
        <v>California</v>
      </c>
      <c r="AI109" s="18"/>
      <c r="AJ109" s="17" t="str">
        <f t="shared" ref="AJ109" si="348">AJ$6</f>
        <v>Sacramento</v>
      </c>
      <c r="AK109" s="18"/>
      <c r="AL109" s="17" t="str">
        <f t="shared" ref="AL109" si="349">AL$6</f>
        <v>Clay</v>
      </c>
      <c r="AM109" s="18"/>
      <c r="AN109" s="17" t="str">
        <f t="shared" ref="AN109" si="350">AN$6</f>
        <v>Washington</v>
      </c>
      <c r="AO109" s="18"/>
      <c r="AP109" s="17" t="str">
        <f t="shared" ref="AP109" si="351">AP$6</f>
        <v>Jackson</v>
      </c>
      <c r="AQ109" s="18"/>
      <c r="AR109" s="17" t="str">
        <f t="shared" ref="AR109" si="352">AR$6</f>
        <v>Pacific</v>
      </c>
      <c r="AS109" s="18"/>
      <c r="AT109" s="17" t="str">
        <f t="shared" ref="AT109" si="353">AT$6</f>
        <v>Broadway</v>
      </c>
      <c r="AU109" s="18"/>
    </row>
    <row r="110" spans="3:47" x14ac:dyDescent="0.25">
      <c r="C110" s="2" t="s">
        <v>112</v>
      </c>
      <c r="D110" s="1">
        <f ca="1">OFFSET(Inputs!E54,$D$91-1,0,1,1)</f>
        <v>0</v>
      </c>
      <c r="E110" s="45">
        <f ca="1">OFFSET(Inputs!F29,$D$91-1,0,1,1)</f>
        <v>0</v>
      </c>
      <c r="F110" s="1">
        <f ca="1">OFFSET(Inputs!G54,$D$91-1,0,1,1)</f>
        <v>0</v>
      </c>
      <c r="G110" s="45">
        <f ca="1">OFFSET(Inputs!H29,$D$91-1,0,1,1)</f>
        <v>0</v>
      </c>
      <c r="H110" s="1">
        <f ca="1">OFFSET(Inputs!I54,$D$91-1,0,1,1)</f>
        <v>0</v>
      </c>
      <c r="I110" s="45">
        <f ca="1">OFFSET(Inputs!J29,$D$91-1,0,1,1)</f>
        <v>0</v>
      </c>
      <c r="J110" s="1">
        <f ca="1">OFFSET(Inputs!K54,$D$91-1,0,1,1)</f>
        <v>0</v>
      </c>
      <c r="K110" s="45">
        <f ca="1">OFFSET(Inputs!L29,$D$91-1,0,1,1)</f>
        <v>0</v>
      </c>
      <c r="L110" s="1">
        <f ca="1">OFFSET(Inputs!M54,$D$91-1,0,1,1)</f>
        <v>0</v>
      </c>
      <c r="M110" s="45">
        <f ca="1">OFFSET(Inputs!N29,$D$91-1,0,1,1)</f>
        <v>0</v>
      </c>
      <c r="N110" s="1">
        <f ca="1">OFFSET(Inputs!O54,$D$91-1,0,1,1)</f>
        <v>0</v>
      </c>
      <c r="O110" s="45">
        <f ca="1">OFFSET(Inputs!P29,$D$91-1,0,1,1)</f>
        <v>0</v>
      </c>
      <c r="P110" s="1">
        <f ca="1">OFFSET(Inputs!Q54,$D$91-1,0,1,1)</f>
        <v>0</v>
      </c>
      <c r="Q110" s="45">
        <f ca="1">OFFSET(Inputs!R29,$D$91-1,0,1,1)</f>
        <v>0</v>
      </c>
      <c r="R110" s="1">
        <f ca="1">OFFSET(Inputs!S54,$D$91-1,0,1,1)</f>
        <v>0</v>
      </c>
      <c r="S110" s="45">
        <f ca="1">OFFSET(Inputs!T29,$D$91-1,0,1,1)</f>
        <v>0</v>
      </c>
      <c r="T110" s="1">
        <f ca="1">OFFSET(Inputs!U54,$D$91-1,0,1,1)</f>
        <v>0</v>
      </c>
      <c r="U110" s="45">
        <f ca="1">OFFSET(Inputs!V29,$D$91-1,0,1,1)</f>
        <v>0</v>
      </c>
      <c r="V110" s="1">
        <f ca="1">OFFSET(Inputs!W54,$D$91-1,0,1,1)</f>
        <v>0</v>
      </c>
      <c r="W110" s="45">
        <f ca="1">OFFSET(Inputs!X29,$D$91-1,0,1,1)</f>
        <v>0</v>
      </c>
      <c r="X110" s="1">
        <f ca="1">OFFSET(Inputs!Y54,$D$91-1,0,1,1)</f>
        <v>0</v>
      </c>
      <c r="Y110" s="45">
        <f ca="1">OFFSET(Inputs!Z29,$D$91-1,0,1,1)</f>
        <v>0</v>
      </c>
      <c r="Z110" s="1">
        <f ca="1">OFFSET(Inputs!AA54,$D$91-1,0,1,1)</f>
        <v>0</v>
      </c>
      <c r="AA110" s="45">
        <f ca="1">OFFSET(Inputs!AB29,$D$91-1,0,1,1)</f>
        <v>0</v>
      </c>
      <c r="AB110" s="1">
        <f ca="1">OFFSET(Inputs!AC54,$D$91-1,0,1,1)</f>
        <v>0</v>
      </c>
      <c r="AC110" s="45">
        <f ca="1">OFFSET(Inputs!AD29,$D$91-1,0,1,1)</f>
        <v>0</v>
      </c>
      <c r="AD110" s="1">
        <f ca="1">OFFSET(Inputs!AE54,$D$91-1,0,1,1)</f>
        <v>0</v>
      </c>
      <c r="AE110" s="45">
        <f ca="1">OFFSET(Inputs!AF29,$D$91-1,0,1,1)</f>
        <v>0</v>
      </c>
      <c r="AF110" s="1">
        <f ca="1">OFFSET(Inputs!AG54,$D$91-1,0,1,1)</f>
        <v>0</v>
      </c>
      <c r="AG110" s="45">
        <f ca="1">OFFSET(Inputs!AH29,$D$91-1,0,1,1)</f>
        <v>0</v>
      </c>
      <c r="AH110" s="1">
        <f ca="1">OFFSET(Inputs!AI54,$D$91-1,0,1,1)</f>
        <v>0</v>
      </c>
      <c r="AI110" s="45">
        <f ca="1">OFFSET(Inputs!AJ29,$D$91-1,0,1,1)</f>
        <v>0</v>
      </c>
      <c r="AJ110" s="1">
        <f ca="1">OFFSET(Inputs!AK54,$D$91-1,0,1,1)</f>
        <v>0</v>
      </c>
      <c r="AK110" s="45">
        <f ca="1">OFFSET(Inputs!AL29,$D$91-1,0,1,1)</f>
        <v>0</v>
      </c>
      <c r="AL110" s="1">
        <f ca="1">OFFSET(Inputs!AM54,$D$91-1,0,1,1)</f>
        <v>0</v>
      </c>
      <c r="AM110" s="45">
        <f ca="1">OFFSET(Inputs!AN29,$D$91-1,0,1,1)</f>
        <v>0</v>
      </c>
      <c r="AN110" s="1">
        <f ca="1">OFFSET(Inputs!AO54,$D$91-1,0,1,1)</f>
        <v>0</v>
      </c>
      <c r="AO110" s="45">
        <f ca="1">OFFSET(Inputs!AP29,$D$91-1,0,1,1)</f>
        <v>0</v>
      </c>
      <c r="AP110" s="1">
        <f ca="1">OFFSET(Inputs!AQ54,$D$91-1,0,1,1)</f>
        <v>0</v>
      </c>
      <c r="AQ110" s="45">
        <f ca="1">OFFSET(Inputs!AR29,$D$91-1,0,1,1)</f>
        <v>0</v>
      </c>
      <c r="AR110" s="1">
        <f ca="1">OFFSET(Inputs!AS54,$D$91-1,0,1,1)</f>
        <v>0</v>
      </c>
      <c r="AS110" s="45">
        <f ca="1">OFFSET(Inputs!AT29,$D$91-1,0,1,1)</f>
        <v>0</v>
      </c>
      <c r="AT110" s="1">
        <f ca="1">OFFSET(Inputs!AU54,$D$91-1,0,1,1)</f>
        <v>0</v>
      </c>
      <c r="AU110" s="45">
        <f ca="1">OFFSET(Inputs!AV29,$D$91-1,0,1,1)</f>
        <v>0</v>
      </c>
    </row>
    <row r="111" spans="3:47" x14ac:dyDescent="0.25">
      <c r="C111" s="2" t="s">
        <v>113</v>
      </c>
      <c r="D111" s="1">
        <f ca="1">OFFSET(Inputs!E60,$D$91-1,0,1,1)</f>
        <v>37</v>
      </c>
      <c r="E111" s="45">
        <f ca="1">OFFSET(Inputs!F35,$D$91-1,0,1,1)</f>
        <v>0</v>
      </c>
      <c r="F111" s="1">
        <f ca="1">OFFSET(Inputs!G60,$D$91-1,0,1,1)</f>
        <v>43.5</v>
      </c>
      <c r="G111" s="45">
        <f ca="1">OFFSET(Inputs!H35,$D$91-1,0,1,1)</f>
        <v>0</v>
      </c>
      <c r="H111" s="1">
        <f ca="1">OFFSET(Inputs!I60,$D$91-1,0,1,1)</f>
        <v>48.5</v>
      </c>
      <c r="I111" s="45">
        <f ca="1">OFFSET(Inputs!J35,$D$91-1,0,1,1)</f>
        <v>0</v>
      </c>
      <c r="J111" s="1">
        <f ca="1">OFFSET(Inputs!K60,$D$91-1,0,1,1)</f>
        <v>50.5</v>
      </c>
      <c r="K111" s="45">
        <f ca="1">OFFSET(Inputs!L35,$D$91-1,0,1,1)</f>
        <v>0</v>
      </c>
      <c r="L111" s="1">
        <f ca="1">OFFSET(Inputs!M60,$D$91-1,0,1,1)</f>
        <v>45.5</v>
      </c>
      <c r="M111" s="45">
        <f ca="1">OFFSET(Inputs!N35,$D$91-1,0,1,1)</f>
        <v>0</v>
      </c>
      <c r="N111" s="1">
        <f ca="1">OFFSET(Inputs!O60,$D$91-1,0,1,1)</f>
        <v>46</v>
      </c>
      <c r="O111" s="45">
        <f ca="1">OFFSET(Inputs!P35,$D$91-1,0,1,1)</f>
        <v>0</v>
      </c>
      <c r="P111" s="1">
        <f ca="1">OFFSET(Inputs!Q60,$D$91-1,0,1,1)</f>
        <v>46.5</v>
      </c>
      <c r="Q111" s="45">
        <f ca="1">OFFSET(Inputs!R35,$D$91-1,0,1,1)</f>
        <v>0</v>
      </c>
      <c r="R111" s="1">
        <f ca="1">OFFSET(Inputs!S60,$D$91-1,0,1,1)</f>
        <v>46.5</v>
      </c>
      <c r="S111" s="45">
        <f ca="1">OFFSET(Inputs!T35,$D$91-1,0,1,1)</f>
        <v>0</v>
      </c>
      <c r="T111" s="1">
        <f ca="1">OFFSET(Inputs!U60,$D$91-1,0,1,1)</f>
        <v>46.5</v>
      </c>
      <c r="U111" s="45">
        <f ca="1">OFFSET(Inputs!V35,$D$91-1,0,1,1)</f>
        <v>0</v>
      </c>
      <c r="V111" s="1">
        <f ca="1">OFFSET(Inputs!W60,$D$91-1,0,1,1)</f>
        <v>44.5</v>
      </c>
      <c r="W111" s="45">
        <f ca="1">OFFSET(Inputs!X35,$D$91-1,0,1,1)</f>
        <v>0</v>
      </c>
      <c r="X111" s="1">
        <f ca="1">OFFSET(Inputs!Y60,$D$91-1,0,1,1)</f>
        <v>44.5</v>
      </c>
      <c r="Y111" s="45">
        <f ca="1">OFFSET(Inputs!Z35,$D$91-1,0,1,1)</f>
        <v>0</v>
      </c>
      <c r="Z111" s="1">
        <f ca="1">OFFSET(Inputs!AA60,$D$91-1,0,1,1)</f>
        <v>47.5</v>
      </c>
      <c r="AA111" s="45">
        <f ca="1">OFFSET(Inputs!AB35,$D$91-1,0,1,1)</f>
        <v>0</v>
      </c>
      <c r="AB111" s="1">
        <f ca="1">OFFSET(Inputs!AC60,$D$91-1,0,1,1)</f>
        <v>47.5</v>
      </c>
      <c r="AC111" s="45">
        <f ca="1">OFFSET(Inputs!AD35,$D$91-1,0,1,1)</f>
        <v>0</v>
      </c>
      <c r="AD111" s="1">
        <f ca="1">OFFSET(Inputs!AE60,$D$91-1,0,1,1)</f>
        <v>46.5</v>
      </c>
      <c r="AE111" s="45">
        <f ca="1">OFFSET(Inputs!AF35,$D$91-1,0,1,1)</f>
        <v>0</v>
      </c>
      <c r="AF111" s="1">
        <f ca="1">OFFSET(Inputs!AG60,$D$91-1,0,1,1)</f>
        <v>46.5</v>
      </c>
      <c r="AG111" s="45">
        <f ca="1">OFFSET(Inputs!AH35,$D$91-1,0,1,1)</f>
        <v>0</v>
      </c>
      <c r="AH111" s="1">
        <f ca="1">OFFSET(Inputs!AI60,$D$91-1,0,1,1)</f>
        <v>44</v>
      </c>
      <c r="AI111" s="45">
        <f ca="1">OFFSET(Inputs!AJ35,$D$91-1,0,1,1)</f>
        <v>0</v>
      </c>
      <c r="AJ111" s="1">
        <f ca="1">OFFSET(Inputs!AK60,$D$91-1,0,1,1)</f>
        <v>46.5</v>
      </c>
      <c r="AK111" s="45">
        <f ca="1">OFFSET(Inputs!AL35,$D$91-1,0,1,1)</f>
        <v>0</v>
      </c>
      <c r="AL111" s="1">
        <f ca="1">OFFSET(Inputs!AM60,$D$91-1,0,1,1)</f>
        <v>46.5</v>
      </c>
      <c r="AM111" s="45">
        <f ca="1">OFFSET(Inputs!AN35,$D$91-1,0,1,1)</f>
        <v>0</v>
      </c>
      <c r="AN111" s="1">
        <f ca="1">OFFSET(Inputs!AO60,$D$91-1,0,1,1)</f>
        <v>45.5</v>
      </c>
      <c r="AO111" s="45">
        <f ca="1">OFFSET(Inputs!AP35,$D$91-1,0,1,1)</f>
        <v>0</v>
      </c>
      <c r="AP111" s="1">
        <f ca="1">OFFSET(Inputs!AQ60,$D$91-1,0,1,1)</f>
        <v>46.5</v>
      </c>
      <c r="AQ111" s="45">
        <f ca="1">OFFSET(Inputs!AR35,$D$91-1,0,1,1)</f>
        <v>0</v>
      </c>
      <c r="AR111" s="1">
        <f ca="1">OFFSET(Inputs!AS60,$D$91-1,0,1,1)</f>
        <v>47.5</v>
      </c>
      <c r="AS111" s="45">
        <f ca="1">OFFSET(Inputs!AT35,$D$91-1,0,1,1)</f>
        <v>0</v>
      </c>
      <c r="AT111" s="1">
        <f ca="1">OFFSET(Inputs!AU60,$D$91-1,0,1,1)</f>
        <v>19</v>
      </c>
      <c r="AU111" s="45">
        <f ca="1">OFFSET(Inputs!AV35,$D$91-1,0,1,1)</f>
        <v>0</v>
      </c>
    </row>
    <row r="112" spans="3:47" x14ac:dyDescent="0.25">
      <c r="C112" s="2" t="s">
        <v>43</v>
      </c>
      <c r="D112" s="1">
        <f ca="1">OFFSET(Inputs!E66,$D$91-1,0,1,1)</f>
        <v>0</v>
      </c>
      <c r="E112" s="45"/>
      <c r="F112" s="1">
        <f ca="1">OFFSET(Inputs!G66,$D$91-1,0,1,1)</f>
        <v>0</v>
      </c>
      <c r="G112" s="45"/>
      <c r="H112" s="1">
        <f ca="1">OFFSET(Inputs!I66,$D$91-1,0,1,1)</f>
        <v>0</v>
      </c>
      <c r="I112" s="45"/>
      <c r="J112" s="1">
        <f ca="1">OFFSET(Inputs!K66,$D$91-1,0,1,1)</f>
        <v>0</v>
      </c>
      <c r="K112" s="45"/>
      <c r="L112" s="1">
        <f ca="1">OFFSET(Inputs!M66,$D$91-1,0,1,1)</f>
        <v>0</v>
      </c>
      <c r="M112" s="45"/>
      <c r="N112" s="1">
        <f ca="1">OFFSET(Inputs!O66,$D$91-1,0,1,1)</f>
        <v>0</v>
      </c>
      <c r="O112" s="45"/>
      <c r="P112" s="1">
        <f ca="1">OFFSET(Inputs!Q66,$D$91-1,0,1,1)</f>
        <v>0</v>
      </c>
      <c r="Q112" s="45"/>
      <c r="R112" s="1">
        <f ca="1">OFFSET(Inputs!S66,$D$91-1,0,1,1)</f>
        <v>0</v>
      </c>
      <c r="S112" s="45"/>
      <c r="T112" s="1">
        <f ca="1">OFFSET(Inputs!U66,$D$91-1,0,1,1)</f>
        <v>0</v>
      </c>
      <c r="U112" s="45"/>
      <c r="V112" s="1">
        <f ca="1">OFFSET(Inputs!W66,$D$91-1,0,1,1)</f>
        <v>0</v>
      </c>
      <c r="W112" s="45"/>
      <c r="X112" s="1">
        <f ca="1">OFFSET(Inputs!Y66,$D$91-1,0,1,1)</f>
        <v>0</v>
      </c>
      <c r="Y112" s="45"/>
      <c r="Z112" s="1">
        <f ca="1">OFFSET(Inputs!AA66,$D$91-1,0,1,1)</f>
        <v>0</v>
      </c>
      <c r="AA112" s="45"/>
      <c r="AB112" s="1">
        <f ca="1">OFFSET(Inputs!AC66,$D$91-1,0,1,1)</f>
        <v>0</v>
      </c>
      <c r="AC112" s="45"/>
      <c r="AD112" s="1">
        <f ca="1">OFFSET(Inputs!AE66,$D$91-1,0,1,1)</f>
        <v>0</v>
      </c>
      <c r="AE112" s="45"/>
      <c r="AF112" s="1">
        <f ca="1">OFFSET(Inputs!AG66,$D$91-1,0,1,1)</f>
        <v>0</v>
      </c>
      <c r="AG112" s="45"/>
      <c r="AH112" s="1">
        <f ca="1">OFFSET(Inputs!AI66,$D$91-1,0,1,1)</f>
        <v>0</v>
      </c>
      <c r="AI112" s="45"/>
      <c r="AJ112" s="1">
        <f ca="1">OFFSET(Inputs!AK66,$D$91-1,0,1,1)</f>
        <v>0</v>
      </c>
      <c r="AK112" s="45"/>
      <c r="AL112" s="1">
        <f ca="1">OFFSET(Inputs!AM66,$D$91-1,0,1,1)</f>
        <v>0</v>
      </c>
      <c r="AM112" s="45"/>
      <c r="AN112" s="1">
        <f ca="1">OFFSET(Inputs!AO66,$D$91-1,0,1,1)</f>
        <v>0</v>
      </c>
      <c r="AO112" s="45"/>
      <c r="AP112" s="1">
        <f ca="1">OFFSET(Inputs!AQ66,$D$91-1,0,1,1)</f>
        <v>0</v>
      </c>
      <c r="AQ112" s="45"/>
      <c r="AR112" s="1">
        <f ca="1">OFFSET(Inputs!AS66,$D$91-1,0,1,1)</f>
        <v>0</v>
      </c>
      <c r="AS112" s="45"/>
      <c r="AT112" s="1">
        <f ca="1">OFFSET(Inputs!AU66,$D$91-1,0,1,1)</f>
        <v>0</v>
      </c>
      <c r="AU112" s="45"/>
    </row>
    <row r="113" spans="1:52" x14ac:dyDescent="0.25">
      <c r="C113" s="2" t="s">
        <v>114</v>
      </c>
      <c r="D113" s="1">
        <f ca="1">OFFSET(Inputs!E72,$D$91-1,0,1,1)</f>
        <v>37</v>
      </c>
      <c r="E113" s="45"/>
      <c r="F113" s="1">
        <f ca="1">OFFSET(Inputs!G72,$D$91-1,0,1,1)</f>
        <v>43.5</v>
      </c>
      <c r="G113" s="45"/>
      <c r="H113" s="1">
        <f ca="1">OFFSET(Inputs!I72,$D$91-1,0,1,1)</f>
        <v>48.5</v>
      </c>
      <c r="I113" s="45"/>
      <c r="J113" s="1">
        <f ca="1">OFFSET(Inputs!K72,$D$91-1,0,1,1)</f>
        <v>50.5</v>
      </c>
      <c r="K113" s="45"/>
      <c r="L113" s="1">
        <f ca="1">OFFSET(Inputs!M72,$D$91-1,0,1,1)</f>
        <v>45.5</v>
      </c>
      <c r="M113" s="45"/>
      <c r="N113" s="1">
        <f ca="1">OFFSET(Inputs!O72,$D$91-1,0,1,1)</f>
        <v>46</v>
      </c>
      <c r="O113" s="45"/>
      <c r="P113" s="1">
        <f ca="1">OFFSET(Inputs!Q72,$D$91-1,0,1,1)</f>
        <v>46.5</v>
      </c>
      <c r="Q113" s="45"/>
      <c r="R113" s="1">
        <f ca="1">OFFSET(Inputs!S72,$D$91-1,0,1,1)</f>
        <v>46.5</v>
      </c>
      <c r="S113" s="45"/>
      <c r="T113" s="1">
        <f ca="1">OFFSET(Inputs!U72,$D$91-1,0,1,1)</f>
        <v>46.5</v>
      </c>
      <c r="U113" s="45"/>
      <c r="V113" s="1">
        <f ca="1">OFFSET(Inputs!W72,$D$91-1,0,1,1)</f>
        <v>44.5</v>
      </c>
      <c r="W113" s="45"/>
      <c r="X113" s="1">
        <f ca="1">OFFSET(Inputs!Y72,$D$91-1,0,1,1)</f>
        <v>44.5</v>
      </c>
      <c r="Y113" s="45"/>
      <c r="Z113" s="1">
        <f ca="1">OFFSET(Inputs!AA72,$D$91-1,0,1,1)</f>
        <v>47.5</v>
      </c>
      <c r="AA113" s="45"/>
      <c r="AB113" s="1">
        <f ca="1">OFFSET(Inputs!AC72,$D$91-1,0,1,1)</f>
        <v>47.5</v>
      </c>
      <c r="AC113" s="45"/>
      <c r="AD113" s="1">
        <f ca="1">OFFSET(Inputs!AE72,$D$91-1,0,1,1)</f>
        <v>46.5</v>
      </c>
      <c r="AE113" s="45"/>
      <c r="AF113" s="1">
        <f ca="1">OFFSET(Inputs!AG72,$D$91-1,0,1,1)</f>
        <v>46.5</v>
      </c>
      <c r="AG113" s="45"/>
      <c r="AH113" s="1">
        <f ca="1">OFFSET(Inputs!AI72,$D$91-1,0,1,1)</f>
        <v>44</v>
      </c>
      <c r="AI113" s="45"/>
      <c r="AJ113" s="1">
        <f ca="1">OFFSET(Inputs!AK72,$D$91-1,0,1,1)</f>
        <v>46.5</v>
      </c>
      <c r="AK113" s="45"/>
      <c r="AL113" s="1">
        <f ca="1">OFFSET(Inputs!AM72,$D$91-1,0,1,1)</f>
        <v>46.5</v>
      </c>
      <c r="AM113" s="45"/>
      <c r="AN113" s="1">
        <f ca="1">OFFSET(Inputs!AO72,$D$91-1,0,1,1)</f>
        <v>45.5</v>
      </c>
      <c r="AO113" s="45"/>
      <c r="AP113" s="1">
        <f ca="1">OFFSET(Inputs!AQ72,$D$91-1,0,1,1)</f>
        <v>46.5</v>
      </c>
      <c r="AQ113" s="45"/>
      <c r="AR113" s="1">
        <f ca="1">OFFSET(Inputs!AS72,$D$91-1,0,1,1)</f>
        <v>47.5</v>
      </c>
      <c r="AS113" s="45"/>
      <c r="AT113" s="1">
        <f ca="1">OFFSET(Inputs!AU72,$D$91-1,0,1,1)</f>
        <v>49.5</v>
      </c>
      <c r="AU113" s="45"/>
    </row>
    <row r="114" spans="1:52" x14ac:dyDescent="0.25">
      <c r="C114" s="2" t="s">
        <v>115</v>
      </c>
      <c r="D114" s="1" t="str">
        <f>Inputs!E78</f>
        <v>→</v>
      </c>
      <c r="E114" s="1">
        <f>Inputs!F78</f>
        <v>10.613636363636363</v>
      </c>
      <c r="F114" s="1" t="str">
        <f>Inputs!G78</f>
        <v>→</v>
      </c>
      <c r="G114" s="1">
        <f>Inputs!H78</f>
        <v>7.8181818181818175</v>
      </c>
      <c r="H114" s="1" t="str">
        <f>Inputs!I78</f>
        <v>→</v>
      </c>
      <c r="I114" s="1">
        <f>Inputs!J78</f>
        <v>7.8181818181818175</v>
      </c>
      <c r="J114" s="1" t="str">
        <f>Inputs!K78</f>
        <v>→</v>
      </c>
      <c r="K114" s="1">
        <f>Inputs!L78</f>
        <v>14.727272727272727</v>
      </c>
      <c r="L114" s="1" t="str">
        <f>Inputs!M78</f>
        <v>→</v>
      </c>
      <c r="M114" s="1">
        <f>Inputs!N78</f>
        <v>8.704545454545455</v>
      </c>
      <c r="N114" s="1" t="str">
        <f>Inputs!O78</f>
        <v>→</v>
      </c>
      <c r="O114" s="1">
        <f>Inputs!P78</f>
        <v>7.8181818181818175</v>
      </c>
      <c r="P114" s="1" t="str">
        <f>Inputs!Q78</f>
        <v>→</v>
      </c>
      <c r="Q114" s="1">
        <f>Inputs!R78</f>
        <v>7.8181818181818175</v>
      </c>
      <c r="R114" s="1" t="str">
        <f>Inputs!S78</f>
        <v>→</v>
      </c>
      <c r="S114" s="1">
        <f>Inputs!T78</f>
        <v>7.8181818181818175</v>
      </c>
      <c r="T114" s="1" t="str">
        <f>Inputs!U78</f>
        <v>→</v>
      </c>
      <c r="U114" s="1">
        <f>Inputs!V78</f>
        <v>7.8181818181818175</v>
      </c>
      <c r="V114" s="1" t="str">
        <f>Inputs!W78</f>
        <v>→</v>
      </c>
      <c r="W114" s="1">
        <f>Inputs!X78</f>
        <v>7.8181818181818175</v>
      </c>
      <c r="X114" s="1" t="str">
        <f>Inputs!Y78</f>
        <v>→</v>
      </c>
      <c r="Y114" s="1">
        <f>Inputs!Z78</f>
        <v>7.8181818181818175</v>
      </c>
      <c r="Z114" s="1" t="str">
        <f>Inputs!AA78</f>
        <v>→</v>
      </c>
      <c r="AA114" s="1">
        <f>Inputs!AB78</f>
        <v>7.8181818181818175</v>
      </c>
      <c r="AB114" s="1" t="str">
        <f>Inputs!AC78</f>
        <v>→</v>
      </c>
      <c r="AC114" s="1">
        <f>Inputs!AD78</f>
        <v>7.8181818181818175</v>
      </c>
      <c r="AD114" s="1" t="str">
        <f>Inputs!AE78</f>
        <v>→</v>
      </c>
      <c r="AE114" s="1">
        <f>Inputs!AF78</f>
        <v>7.8181818181818175</v>
      </c>
      <c r="AF114" s="1" t="str">
        <f>Inputs!AG78</f>
        <v>→</v>
      </c>
      <c r="AG114" s="1">
        <f>Inputs!AH78</f>
        <v>7.8181818181818175</v>
      </c>
      <c r="AH114" s="1" t="str">
        <f>Inputs!AI78</f>
        <v>→</v>
      </c>
      <c r="AI114" s="1">
        <f>Inputs!AJ78</f>
        <v>8.1818181818181817</v>
      </c>
      <c r="AJ114" s="1" t="str">
        <f>Inputs!AK78</f>
        <v>→</v>
      </c>
      <c r="AK114" s="1">
        <f>Inputs!AL78</f>
        <v>7.8181818181818175</v>
      </c>
      <c r="AL114" s="1" t="str">
        <f>Inputs!AM78</f>
        <v>→</v>
      </c>
      <c r="AM114" s="1">
        <f>Inputs!AN78</f>
        <v>7.8181818181818175</v>
      </c>
      <c r="AN114" s="1" t="str">
        <f>Inputs!AO78</f>
        <v>→</v>
      </c>
      <c r="AO114" s="1">
        <f>Inputs!AP78</f>
        <v>7.8136363636363635</v>
      </c>
      <c r="AP114" s="1" t="str">
        <f>Inputs!AQ78</f>
        <v>→</v>
      </c>
      <c r="AQ114" s="1">
        <f>Inputs!AR78</f>
        <v>7.8181818181818175</v>
      </c>
      <c r="AR114" s="1" t="str">
        <f>Inputs!AS78</f>
        <v>→</v>
      </c>
      <c r="AS114" s="1">
        <f>Inputs!AT78</f>
        <v>7.8181818181818175</v>
      </c>
      <c r="AT114" s="1" t="str">
        <f>Inputs!AU78</f>
        <v>→</v>
      </c>
      <c r="AU114" s="1">
        <f>Inputs!AV78</f>
        <v>8.1363636363636349</v>
      </c>
    </row>
    <row r="115" spans="1:52" x14ac:dyDescent="0.25">
      <c r="C115" s="2" t="s">
        <v>116</v>
      </c>
      <c r="D115" s="1" t="str">
        <f>Inputs!E79</f>
        <v>←</v>
      </c>
      <c r="E115" s="1">
        <f>Inputs!F79</f>
        <v>9.4090909090909083</v>
      </c>
      <c r="F115" s="1" t="str">
        <f>Inputs!G79</f>
        <v>←</v>
      </c>
      <c r="G115" s="1">
        <f>Inputs!H79</f>
        <v>7.8181818181818175</v>
      </c>
      <c r="H115" s="1" t="str">
        <f>Inputs!I79</f>
        <v>←</v>
      </c>
      <c r="I115" s="1">
        <f>Inputs!J79</f>
        <v>8.704545454545455</v>
      </c>
      <c r="J115" s="1" t="str">
        <f>Inputs!K79</f>
        <v>←</v>
      </c>
      <c r="K115" s="1">
        <f>Inputs!L79</f>
        <v>14.727272727272727</v>
      </c>
      <c r="L115" s="1" t="str">
        <f>Inputs!M79</f>
        <v>←</v>
      </c>
      <c r="M115" s="1">
        <f>Inputs!N79</f>
        <v>7.8181818181818175</v>
      </c>
      <c r="N115" s="1" t="str">
        <f>Inputs!O79</f>
        <v>←</v>
      </c>
      <c r="O115" s="1">
        <f>Inputs!P79</f>
        <v>7.8181818181818175</v>
      </c>
      <c r="P115" s="1" t="str">
        <f>Inputs!Q79</f>
        <v>←</v>
      </c>
      <c r="Q115" s="1">
        <f>Inputs!R79</f>
        <v>7.8181818181818175</v>
      </c>
      <c r="R115" s="1" t="str">
        <f>Inputs!S79</f>
        <v>←</v>
      </c>
      <c r="S115" s="1">
        <f>Inputs!T79</f>
        <v>7.8181818181818175</v>
      </c>
      <c r="T115" s="1" t="str">
        <f>Inputs!U79</f>
        <v>←</v>
      </c>
      <c r="U115" s="1">
        <f>Inputs!V79</f>
        <v>7.795454545454545</v>
      </c>
      <c r="V115" s="1" t="str">
        <f>Inputs!W79</f>
        <v>←</v>
      </c>
      <c r="W115" s="1">
        <f>Inputs!X79</f>
        <v>7.8181818181818175</v>
      </c>
      <c r="X115" s="1" t="str">
        <f>Inputs!Y79</f>
        <v>←</v>
      </c>
      <c r="Y115" s="1">
        <f>Inputs!Z79</f>
        <v>7.8181818181818175</v>
      </c>
      <c r="Z115" s="1" t="str">
        <f>Inputs!AA79</f>
        <v>←</v>
      </c>
      <c r="AA115" s="1">
        <f>Inputs!AB79</f>
        <v>7.8181818181818175</v>
      </c>
      <c r="AB115" s="1" t="str">
        <f>Inputs!AC79</f>
        <v>←</v>
      </c>
      <c r="AC115" s="1">
        <f>Inputs!AD79</f>
        <v>7.8181818181818175</v>
      </c>
      <c r="AD115" s="1" t="str">
        <f>Inputs!AE79</f>
        <v>←</v>
      </c>
      <c r="AE115" s="1">
        <f>Inputs!AF79</f>
        <v>7.8181818181818175</v>
      </c>
      <c r="AF115" s="1" t="str">
        <f>Inputs!AG79</f>
        <v>←</v>
      </c>
      <c r="AG115" s="1">
        <f>Inputs!AH79</f>
        <v>8.1818181818181817</v>
      </c>
      <c r="AH115" s="1" t="str">
        <f>Inputs!AI79</f>
        <v>←</v>
      </c>
      <c r="AI115" s="1">
        <f>Inputs!AJ79</f>
        <v>7.8181818181818175</v>
      </c>
      <c r="AJ115" s="1" t="str">
        <f>Inputs!AK79</f>
        <v>←</v>
      </c>
      <c r="AK115" s="1">
        <f>Inputs!AL79</f>
        <v>7.8181818181818175</v>
      </c>
      <c r="AL115" s="1" t="str">
        <f>Inputs!AM79</f>
        <v>←</v>
      </c>
      <c r="AM115" s="1">
        <f>Inputs!AN79</f>
        <v>7.8181818181818175</v>
      </c>
      <c r="AN115" s="1" t="str">
        <f>Inputs!AO79</f>
        <v>←</v>
      </c>
      <c r="AO115" s="1">
        <f>Inputs!AP79</f>
        <v>7.8124999999999991</v>
      </c>
      <c r="AP115" s="1" t="str">
        <f>Inputs!AQ79</f>
        <v>←</v>
      </c>
      <c r="AQ115" s="1">
        <f>Inputs!AR79</f>
        <v>7.8181818181818175</v>
      </c>
      <c r="AR115" s="1" t="str">
        <f>Inputs!AS79</f>
        <v>←</v>
      </c>
      <c r="AS115" s="1">
        <f>Inputs!AT79</f>
        <v>7.9090909090909083</v>
      </c>
      <c r="AT115" s="1" t="str">
        <f>Inputs!AU79</f>
        <v>←</v>
      </c>
      <c r="AU115" s="1">
        <f>Inputs!AV79</f>
        <v>7.8181818181818175</v>
      </c>
    </row>
    <row r="116" spans="1:52" x14ac:dyDescent="0.25">
      <c r="C116" s="2" t="s">
        <v>117</v>
      </c>
      <c r="D116" s="1" t="s">
        <v>37</v>
      </c>
      <c r="E116" s="1">
        <f>Inputs!F82</f>
        <v>467</v>
      </c>
      <c r="F116" s="1" t="s">
        <v>37</v>
      </c>
      <c r="G116" s="1">
        <f>Inputs!H82</f>
        <v>344</v>
      </c>
      <c r="H116" s="1" t="s">
        <v>37</v>
      </c>
      <c r="I116" s="1">
        <f>Inputs!J82</f>
        <v>344</v>
      </c>
      <c r="J116" s="1" t="s">
        <v>37</v>
      </c>
      <c r="K116" s="1">
        <f>Inputs!L82</f>
        <v>648</v>
      </c>
      <c r="L116" s="1" t="s">
        <v>37</v>
      </c>
      <c r="M116" s="1">
        <f>Inputs!N82</f>
        <v>383</v>
      </c>
      <c r="N116" s="1" t="s">
        <v>37</v>
      </c>
      <c r="O116" s="1">
        <f>Inputs!P82</f>
        <v>344</v>
      </c>
      <c r="P116" s="1" t="s">
        <v>37</v>
      </c>
      <c r="Q116" s="1">
        <f>Inputs!R82</f>
        <v>344</v>
      </c>
      <c r="R116" s="1" t="s">
        <v>37</v>
      </c>
      <c r="S116" s="1">
        <f>Inputs!T82</f>
        <v>344</v>
      </c>
      <c r="T116" s="1" t="s">
        <v>37</v>
      </c>
      <c r="U116" s="1">
        <f>Inputs!V82</f>
        <v>344</v>
      </c>
      <c r="V116" s="1" t="s">
        <v>37</v>
      </c>
      <c r="W116" s="1">
        <f>Inputs!X82</f>
        <v>344</v>
      </c>
      <c r="X116" s="1" t="s">
        <v>37</v>
      </c>
      <c r="Y116" s="1">
        <f>Inputs!Z82</f>
        <v>344</v>
      </c>
      <c r="Z116" s="1" t="s">
        <v>37</v>
      </c>
      <c r="AA116" s="1">
        <f>Inputs!AB82</f>
        <v>344</v>
      </c>
      <c r="AB116" s="1" t="s">
        <v>37</v>
      </c>
      <c r="AC116" s="1">
        <f>Inputs!AD82</f>
        <v>344</v>
      </c>
      <c r="AD116" s="1" t="s">
        <v>37</v>
      </c>
      <c r="AE116" s="1">
        <f>Inputs!AF82</f>
        <v>344</v>
      </c>
      <c r="AF116" s="1" t="s">
        <v>37</v>
      </c>
      <c r="AG116" s="1">
        <f>Inputs!AH82</f>
        <v>344</v>
      </c>
      <c r="AH116" s="1" t="s">
        <v>37</v>
      </c>
      <c r="AI116" s="1">
        <f>Inputs!AJ82</f>
        <v>360</v>
      </c>
      <c r="AJ116" s="1" t="s">
        <v>37</v>
      </c>
      <c r="AK116" s="1">
        <f>Inputs!AL82</f>
        <v>344</v>
      </c>
      <c r="AL116" s="1" t="s">
        <v>37</v>
      </c>
      <c r="AM116" s="1">
        <f>Inputs!AN82</f>
        <v>344</v>
      </c>
      <c r="AN116" s="1" t="s">
        <v>37</v>
      </c>
      <c r="AO116" s="1">
        <f>Inputs!AP82</f>
        <v>343.8</v>
      </c>
      <c r="AP116" s="1" t="s">
        <v>37</v>
      </c>
      <c r="AQ116" s="1">
        <f>Inputs!AR82</f>
        <v>344</v>
      </c>
      <c r="AR116" s="1" t="s">
        <v>37</v>
      </c>
      <c r="AS116" s="1">
        <f>Inputs!AT82</f>
        <v>344</v>
      </c>
      <c r="AT116" s="1" t="s">
        <v>37</v>
      </c>
      <c r="AU116" s="1">
        <f>Inputs!AV82</f>
        <v>358</v>
      </c>
    </row>
    <row r="117" spans="1:52" x14ac:dyDescent="0.25">
      <c r="C117" s="26"/>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Z117" s="27"/>
    </row>
    <row r="118" spans="1:52" x14ac:dyDescent="0.25">
      <c r="C118" s="26"/>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Z118" s="27"/>
    </row>
    <row r="119" spans="1:52" s="29" customFormat="1" ht="16.5" customHeight="1" x14ac:dyDescent="0.25">
      <c r="A119" s="28"/>
    </row>
    <row r="120" spans="1:52" x14ac:dyDescent="0.25">
      <c r="C120" s="26"/>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Z120" s="27"/>
    </row>
  </sheetData>
  <mergeCells count="6">
    <mergeCell ref="C108:AU108"/>
    <mergeCell ref="C42:E42"/>
    <mergeCell ref="C82:E82"/>
    <mergeCell ref="C89:AU89"/>
    <mergeCell ref="C93:AU93"/>
    <mergeCell ref="C99:AU99"/>
  </mergeCells>
  <conditionalFormatting sqref="D28">
    <cfRule type="expression" dxfId="35" priority="162">
      <formula>AND(D28&gt;=$D$43,D28&lt;=$E$43,D28&lt;&gt;"")</formula>
    </cfRule>
    <cfRule type="expression" dxfId="34" priority="163">
      <formula>AND(D28&lt;$D$44)</formula>
    </cfRule>
    <cfRule type="expression" dxfId="33" priority="164">
      <formula>AND(OR(D28&lt;$E$44,D28&gt;$E$43),D28&lt;&gt;"")</formula>
    </cfRule>
  </conditionalFormatting>
  <conditionalFormatting sqref="D28:U28">
    <cfRule type="expression" dxfId="32" priority="175">
      <formula>AND(D28&lt;$D$44)</formula>
    </cfRule>
    <cfRule type="expression" dxfId="31" priority="176">
      <formula>AND(OR(D28&lt;$E$44,D28&gt;$E$43),D28&lt;&gt;"")</formula>
    </cfRule>
  </conditionalFormatting>
  <conditionalFormatting sqref="D12:AU12 D28:K28">
    <cfRule type="expression" dxfId="30" priority="188">
      <formula>AND(D12&gt;=$D$43,D12&lt;=$E$43,D12&lt;&gt;"")</formula>
    </cfRule>
  </conditionalFormatting>
  <conditionalFormatting sqref="D12:AU12">
    <cfRule type="expression" dxfId="29" priority="186">
      <formula>AND(D12&lt;$D$44)</formula>
    </cfRule>
    <cfRule type="expression" dxfId="28" priority="187">
      <formula>AND(OR(D12&lt;$E$44,D12&gt;$E$43),D12&lt;&gt;"")</formula>
    </cfRule>
  </conditionalFormatting>
  <conditionalFormatting sqref="D51:AU51">
    <cfRule type="expression" dxfId="27" priority="85">
      <formula>AND(D51&lt;$D$84)</formula>
    </cfRule>
    <cfRule type="expression" dxfId="26" priority="86">
      <formula>AND(OR(D51&lt;$E$84,D51&gt;$E$83),D51&lt;&gt;"")</formula>
    </cfRule>
    <cfRule type="expression" dxfId="25" priority="87">
      <formula>AND(D51&gt;=$D$83,D51&lt;=$E$83,D51&lt;&gt;"")</formula>
    </cfRule>
  </conditionalFormatting>
  <conditionalFormatting sqref="D67:AU67">
    <cfRule type="expression" dxfId="24" priority="13">
      <formula>AND(D67&gt;=$D$43,D67&lt;=$E$43,D67&lt;&gt;"")</formula>
    </cfRule>
    <cfRule type="expression" dxfId="23" priority="14">
      <formula>AND(D67&lt;$D$84)</formula>
    </cfRule>
    <cfRule type="expression" dxfId="22" priority="15">
      <formula>AND(OR(D67&lt;$E$84,D67&gt;$E$83),D67&lt;&gt;"")</formula>
    </cfRule>
    <cfRule type="expression" dxfId="21" priority="16">
      <formula>AND(D67&gt;=$D$83,D67&lt;=$E$83,D67&lt;&gt;"")</formula>
    </cfRule>
  </conditionalFormatting>
  <conditionalFormatting sqref="L28:AU28">
    <cfRule type="expression" dxfId="20" priority="88">
      <formula>AND(L28&gt;=$D$43,L28&lt;=$E$43,L28&lt;&gt;"")</formula>
    </cfRule>
  </conditionalFormatting>
  <conditionalFormatting sqref="V28:AU28">
    <cfRule type="expression" dxfId="19" priority="89">
      <formula>AND(V28&lt;$D$44)</formula>
    </cfRule>
    <cfRule type="expression" dxfId="18" priority="90">
      <formula>AND(OR(V28&lt;$E$44,V28&gt;$E$43),V28&lt;&gt;"")</formula>
    </cfRule>
  </conditionalFormatting>
  <pageMargins left="0.7" right="0.7" top="0.75" bottom="0.75" header="0.3" footer="0.3"/>
  <pageSetup paperSize="17" scale="15" orientation="landscape" r:id="rId1"/>
  <headerFooter>
    <oddFooter>&amp;C&amp;8&amp;Z&amp;F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6D57-F287-4C01-A0D0-CD8F155338B4}">
  <sheetPr codeName="Sheet10">
    <tabColor rgb="FF92D050"/>
    <pageSetUpPr fitToPage="1"/>
  </sheetPr>
  <dimension ref="A2:AY120"/>
  <sheetViews>
    <sheetView zoomScale="85" zoomScaleNormal="85" workbookViewId="0">
      <selection activeCell="BB36" sqref="BB36"/>
    </sheetView>
  </sheetViews>
  <sheetFormatPr defaultRowHeight="15" x14ac:dyDescent="0.25"/>
  <cols>
    <col min="1" max="1" width="2.42578125" style="25" customWidth="1"/>
    <col min="2" max="2" width="2.42578125" customWidth="1"/>
    <col min="3" max="3" width="48" customWidth="1"/>
    <col min="4" max="4" width="12.85546875" customWidth="1"/>
    <col min="5" max="5" width="7.140625" customWidth="1"/>
    <col min="6" max="6" width="12.85546875" customWidth="1"/>
    <col min="7" max="7" width="7.140625" customWidth="1"/>
    <col min="8" max="8" width="12.85546875" customWidth="1"/>
    <col min="9" max="9" width="7.140625" customWidth="1"/>
    <col min="10" max="10" width="12.85546875" customWidth="1"/>
    <col min="11" max="11" width="7.140625" customWidth="1"/>
    <col min="12" max="12" width="13" customWidth="1"/>
    <col min="13" max="13" width="7.140625" customWidth="1"/>
    <col min="14" max="14" width="12.85546875" customWidth="1"/>
    <col min="15" max="15" width="7.140625" customWidth="1"/>
    <col min="16" max="16" width="12.5703125" customWidth="1"/>
    <col min="17" max="17" width="7.140625" customWidth="1"/>
    <col min="18" max="18" width="12.5703125" customWidth="1"/>
    <col min="19" max="19" width="7.140625" customWidth="1"/>
    <col min="20" max="20" width="12.85546875" customWidth="1"/>
    <col min="21" max="21" width="7.140625" customWidth="1"/>
    <col min="22" max="22" width="12.85546875" customWidth="1"/>
    <col min="23" max="23" width="7.140625" customWidth="1"/>
    <col min="24" max="24" width="12.85546875" customWidth="1"/>
    <col min="25" max="25" width="7.140625" customWidth="1"/>
    <col min="26" max="26" width="12.85546875" customWidth="1"/>
    <col min="27" max="27" width="7.140625" customWidth="1"/>
    <col min="28" max="28" width="12.85546875" customWidth="1"/>
    <col min="29" max="29" width="7.140625" customWidth="1"/>
    <col min="30" max="30" width="12.85546875" customWidth="1"/>
    <col min="31" max="31" width="7.140625" customWidth="1"/>
    <col min="32" max="32" width="12.85546875" customWidth="1"/>
    <col min="33" max="33" width="7.140625" customWidth="1"/>
    <col min="34" max="34" width="12.85546875" customWidth="1"/>
    <col min="35" max="35" width="7.140625" customWidth="1"/>
    <col min="36" max="36" width="12.85546875" customWidth="1"/>
    <col min="37" max="37" width="7.140625" customWidth="1"/>
    <col min="38" max="38" width="12.85546875" customWidth="1"/>
    <col min="39" max="39" width="7.140625" customWidth="1"/>
    <col min="40" max="40" width="12.85546875" customWidth="1"/>
    <col min="41" max="41" width="7.140625" customWidth="1"/>
    <col min="42" max="42" width="12.85546875" customWidth="1"/>
    <col min="43" max="43" width="7.140625" customWidth="1"/>
    <col min="44" max="44" width="12.85546875" customWidth="1"/>
    <col min="45" max="45" width="7.140625" customWidth="1"/>
    <col min="46" max="46" width="12.85546875" customWidth="1"/>
    <col min="47" max="48" width="7.140625" customWidth="1"/>
    <col min="49" max="49" width="33.7109375" bestFit="1" customWidth="1"/>
    <col min="51" max="51" width="7.5703125" bestFit="1" customWidth="1"/>
  </cols>
  <sheetData>
    <row r="2" spans="3:51" ht="26.25" x14ac:dyDescent="0.4">
      <c r="C2" s="8" t="s">
        <v>0</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W2" s="38" t="str">
        <f>"Current Dial: "&amp;D91</f>
        <v>Current Dial: 3</v>
      </c>
    </row>
    <row r="3" spans="3:51" ht="18.75" x14ac:dyDescent="0.3">
      <c r="C3" s="9" t="str">
        <f>"Proposed Conditions for Dial "&amp;D91</f>
        <v>Proposed Conditions for Dial 3</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3:51" ht="15.75" thickBot="1" x14ac:dyDescent="0.3">
      <c r="C4" s="69" t="s">
        <v>119</v>
      </c>
    </row>
    <row r="5" spans="3:51" ht="18.75" x14ac:dyDescent="0.3">
      <c r="C5" s="61" t="s">
        <v>53</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W5" s="39" t="s">
        <v>54</v>
      </c>
      <c r="AY5" t="s">
        <v>55</v>
      </c>
    </row>
    <row r="6" spans="3:51" ht="15.75" thickBot="1" x14ac:dyDescent="0.3">
      <c r="C6" s="17"/>
      <c r="D6" s="17" t="str">
        <f>Inputs!E13</f>
        <v>Market</v>
      </c>
      <c r="E6" s="18"/>
      <c r="F6" s="17" t="str">
        <f>Inputs!G13</f>
        <v>Fell</v>
      </c>
      <c r="G6" s="18"/>
      <c r="H6" s="17" t="str">
        <f>Inputs!I13</f>
        <v>Hayes</v>
      </c>
      <c r="I6" s="18"/>
      <c r="J6" s="17" t="str">
        <f>Inputs!K13</f>
        <v>Grove</v>
      </c>
      <c r="K6" s="18"/>
      <c r="L6" s="17" t="str">
        <f>Inputs!M13</f>
        <v>McAllister</v>
      </c>
      <c r="M6" s="18"/>
      <c r="N6" s="17" t="str">
        <f>Inputs!O13</f>
        <v>Golden Gate</v>
      </c>
      <c r="O6" s="18"/>
      <c r="P6" s="17" t="str">
        <f>Inputs!Q13</f>
        <v>Turk</v>
      </c>
      <c r="Q6" s="18"/>
      <c r="R6" s="17" t="str">
        <f>Inputs!S13</f>
        <v>Eddy</v>
      </c>
      <c r="S6" s="18"/>
      <c r="T6" s="17" t="str">
        <f>Inputs!U13</f>
        <v>Ellis</v>
      </c>
      <c r="U6" s="18"/>
      <c r="V6" s="17" t="str">
        <f>Inputs!W13</f>
        <v>O'Farrell</v>
      </c>
      <c r="W6" s="18"/>
      <c r="X6" s="17" t="str">
        <f>Inputs!Y13</f>
        <v>Geary</v>
      </c>
      <c r="Y6" s="18"/>
      <c r="Z6" s="17" t="str">
        <f>Inputs!AA13</f>
        <v>Post</v>
      </c>
      <c r="AA6" s="18"/>
      <c r="AB6" s="17" t="str">
        <f>Inputs!AC13</f>
        <v>Sutter</v>
      </c>
      <c r="AC6" s="18"/>
      <c r="AD6" s="17" t="str">
        <f>Inputs!AE13</f>
        <v>Bush</v>
      </c>
      <c r="AE6" s="18"/>
      <c r="AF6" s="17" t="str">
        <f>Inputs!AG13</f>
        <v>Pine</v>
      </c>
      <c r="AG6" s="18"/>
      <c r="AH6" s="17" t="str">
        <f>Inputs!AI13</f>
        <v>California</v>
      </c>
      <c r="AI6" s="18"/>
      <c r="AJ6" s="17" t="str">
        <f>Inputs!AK13</f>
        <v>Sacramento</v>
      </c>
      <c r="AK6" s="18"/>
      <c r="AL6" s="17" t="str">
        <f>Inputs!AM13</f>
        <v>Clay</v>
      </c>
      <c r="AM6" s="18"/>
      <c r="AN6" s="17" t="str">
        <f>Inputs!AO13</f>
        <v>Washington</v>
      </c>
      <c r="AO6" s="18"/>
      <c r="AP6" s="17" t="str">
        <f>Inputs!AQ13</f>
        <v>Jackson</v>
      </c>
      <c r="AQ6" s="18"/>
      <c r="AR6" s="17" t="str">
        <f>Inputs!AS13</f>
        <v>Pacific</v>
      </c>
      <c r="AS6" s="18"/>
      <c r="AT6" s="17" t="str">
        <f>Inputs!AU13</f>
        <v>Broadway</v>
      </c>
      <c r="AU6" s="18"/>
      <c r="AW6" s="40" t="s">
        <v>56</v>
      </c>
      <c r="AX6">
        <f ca="1">SUM(AX15,AX31)</f>
        <v>216.875</v>
      </c>
      <c r="AY6" t="s">
        <v>57</v>
      </c>
    </row>
    <row r="7" spans="3:51" ht="15.75" thickBot="1" x14ac:dyDescent="0.3">
      <c r="C7" s="30" t="s">
        <v>58</v>
      </c>
      <c r="D7" s="31">
        <v>54</v>
      </c>
      <c r="E7" s="32"/>
      <c r="F7" s="31">
        <v>50</v>
      </c>
      <c r="G7" s="32"/>
      <c r="H7" s="31">
        <v>60</v>
      </c>
      <c r="I7" s="32"/>
      <c r="J7" s="31">
        <v>50</v>
      </c>
      <c r="K7" s="32"/>
      <c r="L7" s="31">
        <v>45</v>
      </c>
      <c r="M7" s="32"/>
      <c r="N7" s="31">
        <v>56</v>
      </c>
      <c r="O7" s="32"/>
      <c r="P7" s="31">
        <v>55</v>
      </c>
      <c r="Q7" s="32"/>
      <c r="R7" s="31">
        <v>79</v>
      </c>
      <c r="S7" s="32"/>
      <c r="T7" s="31">
        <v>0</v>
      </c>
      <c r="U7" s="32"/>
      <c r="V7" s="31">
        <v>10</v>
      </c>
      <c r="W7" s="32"/>
      <c r="X7" s="31">
        <v>65</v>
      </c>
      <c r="Y7" s="32"/>
      <c r="Z7" s="31">
        <v>77</v>
      </c>
      <c r="AA7" s="32"/>
      <c r="AB7" s="31">
        <v>79</v>
      </c>
      <c r="AC7" s="32"/>
      <c r="AD7" s="31">
        <v>9</v>
      </c>
      <c r="AE7" s="32"/>
      <c r="AF7" s="31">
        <v>17</v>
      </c>
      <c r="AG7" s="32"/>
      <c r="AH7" s="31">
        <v>28</v>
      </c>
      <c r="AI7" s="32"/>
      <c r="AJ7" s="31">
        <v>36</v>
      </c>
      <c r="AK7" s="32"/>
      <c r="AL7" s="31">
        <v>30</v>
      </c>
      <c r="AM7" s="32"/>
      <c r="AN7" s="31">
        <v>30</v>
      </c>
      <c r="AO7" s="32"/>
      <c r="AP7" s="31">
        <v>30</v>
      </c>
      <c r="AQ7" s="32"/>
      <c r="AR7" s="31">
        <v>80</v>
      </c>
      <c r="AS7" s="32"/>
      <c r="AT7" s="31">
        <v>0</v>
      </c>
      <c r="AU7" s="32"/>
      <c r="AW7" s="41" t="s">
        <v>59</v>
      </c>
      <c r="AX7">
        <f ca="1">SUM(AX70,AX54)</f>
        <v>276.07840909090919</v>
      </c>
      <c r="AY7" t="s">
        <v>60</v>
      </c>
    </row>
    <row r="8" spans="3:51" ht="15.75" thickBot="1" x14ac:dyDescent="0.3">
      <c r="C8" s="33" t="s">
        <v>61</v>
      </c>
      <c r="D8" s="34">
        <f ca="1">D95</f>
        <v>12</v>
      </c>
      <c r="E8" s="35"/>
      <c r="F8" s="34">
        <f ca="1">F95</f>
        <v>49</v>
      </c>
      <c r="G8" s="35"/>
      <c r="H8" s="34">
        <f ca="1">H95</f>
        <v>49</v>
      </c>
      <c r="I8" s="35"/>
      <c r="J8" s="34">
        <f ca="1">J95</f>
        <v>44</v>
      </c>
      <c r="K8" s="35"/>
      <c r="L8" s="34">
        <f ca="1">L95</f>
        <v>45</v>
      </c>
      <c r="M8" s="35"/>
      <c r="N8" s="34">
        <f ca="1">N95</f>
        <v>52</v>
      </c>
      <c r="O8" s="35"/>
      <c r="P8" s="34">
        <f ca="1">P95</f>
        <v>64</v>
      </c>
      <c r="Q8" s="35"/>
      <c r="R8" s="34">
        <f ca="1">R95</f>
        <v>77</v>
      </c>
      <c r="S8" s="35"/>
      <c r="T8" s="34">
        <f ca="1">T95</f>
        <v>87</v>
      </c>
      <c r="U8" s="35"/>
      <c r="V8" s="34">
        <f ca="1">V95</f>
        <v>7</v>
      </c>
      <c r="W8" s="35"/>
      <c r="X8" s="34">
        <f ca="1">X95</f>
        <v>14</v>
      </c>
      <c r="Y8" s="35"/>
      <c r="Z8" s="34">
        <f ca="1">Z95</f>
        <v>23</v>
      </c>
      <c r="AA8" s="35"/>
      <c r="AB8" s="34">
        <f ca="1">AB95</f>
        <v>33</v>
      </c>
      <c r="AC8" s="35"/>
      <c r="AD8" s="34">
        <f ca="1">AD95</f>
        <v>42</v>
      </c>
      <c r="AE8" s="35"/>
      <c r="AF8" s="34">
        <f ca="1">AF95</f>
        <v>52</v>
      </c>
      <c r="AG8" s="35"/>
      <c r="AH8" s="34">
        <f ca="1">AH95</f>
        <v>58</v>
      </c>
      <c r="AI8" s="35"/>
      <c r="AJ8" s="34">
        <f ca="1">AJ95</f>
        <v>64</v>
      </c>
      <c r="AK8" s="35"/>
      <c r="AL8" s="34">
        <f ca="1">AL95</f>
        <v>71</v>
      </c>
      <c r="AM8" s="35"/>
      <c r="AN8" s="34">
        <f ca="1">AN95</f>
        <v>78</v>
      </c>
      <c r="AO8" s="35"/>
      <c r="AP8" s="34">
        <f ca="1">AP95</f>
        <v>84</v>
      </c>
      <c r="AQ8" s="35"/>
      <c r="AR8" s="34">
        <f ca="1">AR95</f>
        <v>3</v>
      </c>
      <c r="AS8" s="35"/>
      <c r="AT8" s="34">
        <f ca="1">AT95</f>
        <v>13</v>
      </c>
      <c r="AU8" s="35"/>
      <c r="AW8" s="42" t="s">
        <v>62</v>
      </c>
      <c r="AX8">
        <f ca="1">SUM(AX6:AX7)</f>
        <v>492.95340909090919</v>
      </c>
      <c r="AY8" t="s">
        <v>63</v>
      </c>
    </row>
    <row r="9" spans="3:51" ht="15.75" thickBot="1" x14ac:dyDescent="0.3"/>
    <row r="10" spans="3:51" ht="18.75" x14ac:dyDescent="0.3">
      <c r="C10" s="56" t="s">
        <v>64</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W10" s="23" t="s">
        <v>65</v>
      </c>
      <c r="AX10" s="23"/>
      <c r="AY10" s="23"/>
    </row>
    <row r="11" spans="3:51" x14ac:dyDescent="0.25">
      <c r="C11" s="19"/>
      <c r="D11" s="17" t="str">
        <f>D$6</f>
        <v>Market</v>
      </c>
      <c r="E11" s="18"/>
      <c r="F11" s="17" t="str">
        <f>F$6</f>
        <v>Fell</v>
      </c>
      <c r="G11" s="18"/>
      <c r="H11" s="17" t="str">
        <f t="shared" ref="H11" si="0">H$6</f>
        <v>Hayes</v>
      </c>
      <c r="I11" s="18"/>
      <c r="J11" s="17" t="str">
        <f t="shared" ref="J11" si="1">J$6</f>
        <v>Grove</v>
      </c>
      <c r="K11" s="18"/>
      <c r="L11" s="17" t="str">
        <f t="shared" ref="L11" si="2">L$6</f>
        <v>McAllister</v>
      </c>
      <c r="M11" s="18"/>
      <c r="N11" s="17" t="str">
        <f t="shared" ref="N11" si="3">N$6</f>
        <v>Golden Gate</v>
      </c>
      <c r="O11" s="18"/>
      <c r="P11" s="17" t="str">
        <f t="shared" ref="P11" si="4">P$6</f>
        <v>Turk</v>
      </c>
      <c r="Q11" s="18"/>
      <c r="R11" s="17" t="str">
        <f t="shared" ref="R11" si="5">R$6</f>
        <v>Eddy</v>
      </c>
      <c r="S11" s="18"/>
      <c r="T11" s="17" t="str">
        <f t="shared" ref="T11" si="6">T$6</f>
        <v>Ellis</v>
      </c>
      <c r="U11" s="18"/>
      <c r="V11" s="17" t="str">
        <f t="shared" ref="V11" si="7">V$6</f>
        <v>O'Farrell</v>
      </c>
      <c r="W11" s="18"/>
      <c r="X11" s="17" t="str">
        <f t="shared" ref="X11" si="8">X$6</f>
        <v>Geary</v>
      </c>
      <c r="Y11" s="18"/>
      <c r="Z11" s="17" t="str">
        <f t="shared" ref="Z11" si="9">Z$6</f>
        <v>Post</v>
      </c>
      <c r="AA11" s="18"/>
      <c r="AB11" s="17" t="str">
        <f t="shared" ref="AB11" si="10">AB$6</f>
        <v>Sutter</v>
      </c>
      <c r="AC11" s="18"/>
      <c r="AD11" s="17" t="str">
        <f t="shared" ref="AD11" si="11">AD$6</f>
        <v>Bush</v>
      </c>
      <c r="AE11" s="18"/>
      <c r="AF11" s="17" t="str">
        <f t="shared" ref="AF11" si="12">AF$6</f>
        <v>Pine</v>
      </c>
      <c r="AG11" s="18"/>
      <c r="AH11" s="17" t="str">
        <f t="shared" ref="AH11" si="13">AH$6</f>
        <v>California</v>
      </c>
      <c r="AI11" s="18"/>
      <c r="AJ11" s="17" t="str">
        <f t="shared" ref="AJ11" si="14">AJ$6</f>
        <v>Sacramento</v>
      </c>
      <c r="AK11" s="18"/>
      <c r="AL11" s="17" t="str">
        <f t="shared" ref="AL11" si="15">AL$6</f>
        <v>Clay</v>
      </c>
      <c r="AM11" s="18"/>
      <c r="AN11" s="17" t="str">
        <f t="shared" ref="AN11" si="16">AN$6</f>
        <v>Washington</v>
      </c>
      <c r="AO11" s="18"/>
      <c r="AP11" s="17" t="str">
        <f t="shared" ref="AP11" si="17">AP$6</f>
        <v>Jackson</v>
      </c>
      <c r="AQ11" s="18"/>
      <c r="AR11" s="17" t="str">
        <f t="shared" ref="AR11" si="18">AR$6</f>
        <v>Pacific</v>
      </c>
      <c r="AS11" s="18"/>
      <c r="AT11" s="17" t="str">
        <f t="shared" ref="AT11" si="19">AT$6</f>
        <v>Broadway</v>
      </c>
      <c r="AU11" s="18"/>
      <c r="AW11" s="21" t="s">
        <v>66</v>
      </c>
      <c r="AX11" s="2" t="s">
        <v>67</v>
      </c>
      <c r="AY11" s="2" t="s">
        <v>68</v>
      </c>
    </row>
    <row r="12" spans="3:51" x14ac:dyDescent="0.25">
      <c r="C12" s="20" t="s">
        <v>69</v>
      </c>
      <c r="D12" s="5">
        <v>0</v>
      </c>
      <c r="E12" s="5"/>
      <c r="F12" s="5">
        <f ca="1">F18-F21</f>
        <v>20</v>
      </c>
      <c r="G12" s="5"/>
      <c r="H12" s="5">
        <f t="shared" ref="H12" ca="1" si="20">H18-H21</f>
        <v>18</v>
      </c>
      <c r="I12" s="5"/>
      <c r="J12" s="5">
        <f t="shared" ref="J12" ca="1" si="21">J18-J21</f>
        <v>36</v>
      </c>
      <c r="K12" s="5"/>
      <c r="L12" s="5">
        <f t="shared" ref="L12" ca="1" si="22">L18-L21</f>
        <v>4</v>
      </c>
      <c r="M12" s="5"/>
      <c r="N12" s="5">
        <f t="shared" ref="N12" ca="1" si="23">N18-N21</f>
        <v>8</v>
      </c>
      <c r="O12" s="5"/>
      <c r="P12" s="5">
        <f t="shared" ref="P12" ca="1" si="24">P18-P21</f>
        <v>19</v>
      </c>
      <c r="Q12" s="5"/>
      <c r="R12" s="5">
        <f t="shared" ref="R12" ca="1" si="25">R18-R21</f>
        <v>37</v>
      </c>
      <c r="S12" s="5"/>
      <c r="T12" s="5">
        <f t="shared" ref="T12" ca="1" si="26">T18-T21</f>
        <v>34</v>
      </c>
      <c r="U12" s="5"/>
      <c r="V12" s="5">
        <f t="shared" ref="V12" ca="1" si="27">V18-V21</f>
        <v>32</v>
      </c>
      <c r="W12" s="5"/>
      <c r="X12" s="5">
        <f t="shared" ref="X12" ca="1" si="28">X18-X21</f>
        <v>18</v>
      </c>
      <c r="Y12" s="5"/>
      <c r="Z12" s="5">
        <f t="shared" ref="Z12" ca="1" si="29">Z18-Z21</f>
        <v>14</v>
      </c>
      <c r="AA12" s="5"/>
      <c r="AB12" s="5">
        <f t="shared" ref="AB12" ca="1" si="30">AB18-AB21</f>
        <v>20</v>
      </c>
      <c r="AC12" s="5"/>
      <c r="AD12" s="5">
        <f t="shared" ref="AD12" ca="1" si="31">AD18-AD21</f>
        <v>37</v>
      </c>
      <c r="AE12" s="5"/>
      <c r="AF12" s="5">
        <f t="shared" ref="AF12" ca="1" si="32">AF18-AF21</f>
        <v>37</v>
      </c>
      <c r="AG12" s="5"/>
      <c r="AH12" s="5">
        <f t="shared" ref="AH12" ca="1" si="33">AH18-AH21</f>
        <v>34</v>
      </c>
      <c r="AI12" s="5"/>
      <c r="AJ12" s="5">
        <f t="shared" ref="AJ12" ca="1" si="34">AJ18-AJ21</f>
        <v>34</v>
      </c>
      <c r="AK12" s="5"/>
      <c r="AL12" s="5">
        <f t="shared" ref="AL12" ca="1" si="35">AL18-AL21</f>
        <v>-12</v>
      </c>
      <c r="AM12" s="5"/>
      <c r="AN12" s="5">
        <f t="shared" ref="AN12" ca="1" si="36">AN18-AN21</f>
        <v>13</v>
      </c>
      <c r="AO12" s="5"/>
      <c r="AP12" s="5">
        <f t="shared" ref="AP12" ca="1" si="37">AP18-AP21</f>
        <v>21</v>
      </c>
      <c r="AQ12" s="5"/>
      <c r="AR12" s="5">
        <f t="shared" ref="AR12" ca="1" si="38">AR18-AR21</f>
        <v>5</v>
      </c>
      <c r="AS12" s="5"/>
      <c r="AT12" s="5">
        <f t="shared" ref="AT12" ca="1" si="39">AT18-AT21</f>
        <v>8</v>
      </c>
      <c r="AU12" s="5"/>
      <c r="AW12" s="22" t="s">
        <v>70</v>
      </c>
      <c r="AX12" s="5">
        <f ca="1">SUMIF(D12:AU12,"&lt;0")*-1+COUNTIF(D12:AU12,"&lt;0")*5</f>
        <v>17</v>
      </c>
      <c r="AY12" s="5">
        <v>1</v>
      </c>
    </row>
    <row r="13" spans="3:51" ht="15.75" thickBot="1" x14ac:dyDescent="0.3">
      <c r="C13" s="11" t="s">
        <v>71</v>
      </c>
      <c r="D13" s="12">
        <f ca="1">D102</f>
        <v>37</v>
      </c>
      <c r="E13" s="12"/>
      <c r="F13" s="55">
        <f ca="1">IF(F12&lt;0,"N/A",F22-F18)</f>
        <v>26.5</v>
      </c>
      <c r="G13" s="12"/>
      <c r="H13" s="55">
        <f t="shared" ref="H13" ca="1" si="40">IF(H12&lt;0,"N/A",H22-H18)</f>
        <v>30.5</v>
      </c>
      <c r="I13" s="12"/>
      <c r="J13" s="55">
        <f t="shared" ref="J13" ca="1" si="41">IF(J12&lt;0,"N/A",J22-J18)</f>
        <v>14.5</v>
      </c>
      <c r="K13" s="12"/>
      <c r="L13" s="55">
        <f t="shared" ref="L13" ca="1" si="42">IF(L12&lt;0,"N/A",L22-L18)</f>
        <v>41.5</v>
      </c>
      <c r="M13" s="12"/>
      <c r="N13" s="12">
        <f t="shared" ref="N13" ca="1" si="43">IF(N12&lt;0,"N/A",N22-N18)</f>
        <v>38</v>
      </c>
      <c r="O13" s="12"/>
      <c r="P13" s="55">
        <f t="shared" ref="P13" ca="1" si="44">IF(P12&lt;0,"N/A",P22-P18)</f>
        <v>27.5</v>
      </c>
      <c r="Q13" s="12"/>
      <c r="R13" s="55">
        <f t="shared" ref="R13" ca="1" si="45">IF(R12&lt;0,"N/A",R22-R18)</f>
        <v>9.5</v>
      </c>
      <c r="S13" s="12"/>
      <c r="T13" s="55">
        <f t="shared" ref="T13" ca="1" si="46">IF(T12&lt;0,"N/A",T22-T18)</f>
        <v>12.5</v>
      </c>
      <c r="U13" s="12"/>
      <c r="V13" s="55">
        <f t="shared" ref="V13" ca="1" si="47">IF(V12&lt;0,"N/A",V22-V18)</f>
        <v>12.5</v>
      </c>
      <c r="W13" s="12"/>
      <c r="X13" s="55">
        <f t="shared" ref="X13" ca="1" si="48">IF(X12&lt;0,"N/A",X22-X18)</f>
        <v>26.5</v>
      </c>
      <c r="Y13" s="12"/>
      <c r="Z13" s="55">
        <f t="shared" ref="Z13" ca="1" si="49">IF(Z12&lt;0,"N/A",Z22-Z18)</f>
        <v>33.5</v>
      </c>
      <c r="AA13" s="12"/>
      <c r="AB13" s="55">
        <f t="shared" ref="AB13" ca="1" si="50">IF(AB12&lt;0,"N/A",AB22-AB18)</f>
        <v>27.5</v>
      </c>
      <c r="AC13" s="12"/>
      <c r="AD13" s="55">
        <f t="shared" ref="AD13" ca="1" si="51">IF(AD12&lt;0,"N/A",AD22-AD18)</f>
        <v>9.5</v>
      </c>
      <c r="AE13" s="12"/>
      <c r="AF13" s="55">
        <f t="shared" ref="AF13" ca="1" si="52">IF(AF12&lt;0,"N/A",AF22-AF18)</f>
        <v>9.5</v>
      </c>
      <c r="AG13" s="12"/>
      <c r="AH13" s="12">
        <f t="shared" ref="AH13" ca="1" si="53">IF(AH12&lt;0,"N/A",AH22-AH18)</f>
        <v>10</v>
      </c>
      <c r="AI13" s="12"/>
      <c r="AJ13" s="55">
        <f t="shared" ref="AJ13" ca="1" si="54">IF(AJ12&lt;0,"N/A",AJ22-AJ18)</f>
        <v>12.5</v>
      </c>
      <c r="AK13" s="12"/>
      <c r="AL13" s="55" t="str">
        <f t="shared" ref="AL13" ca="1" si="55">IF(AL12&lt;0,"N/A",AL22-AL18)</f>
        <v>N/A</v>
      </c>
      <c r="AM13" s="12"/>
      <c r="AN13" s="55">
        <f t="shared" ref="AN13" ca="1" si="56">IF(AN12&lt;0,"N/A",AN22-AN18)</f>
        <v>32.5</v>
      </c>
      <c r="AO13" s="12"/>
      <c r="AP13" s="55">
        <f t="shared" ref="AP13" ca="1" si="57">IF(AP12&lt;0,"N/A",AP22-AP18)</f>
        <v>25.5</v>
      </c>
      <c r="AQ13" s="12"/>
      <c r="AR13" s="55">
        <f t="shared" ref="AR13" ca="1" si="58">IF(AR12&lt;0,"N/A",AR22-AR18)</f>
        <v>42.5</v>
      </c>
      <c r="AS13" s="12"/>
      <c r="AT13" s="12">
        <f t="shared" ref="AT13" ca="1" si="59">IF(AT12&lt;0,"N/A",AT22-AT18)</f>
        <v>19</v>
      </c>
      <c r="AU13" s="12"/>
      <c r="AW13" s="22" t="s">
        <v>72</v>
      </c>
      <c r="AX13" s="5">
        <f ca="1">COUNTIFS(D12:AU12,"&lt;10",D12:AU12,"&gt;=0")*10-SUMIFS(D12:AU12,D12:AU12,"&lt;10",D12:AU12,"&gt;=0")</f>
        <v>25</v>
      </c>
      <c r="AY13" s="5">
        <v>1</v>
      </c>
    </row>
    <row r="14" spans="3:51" x14ac:dyDescent="0.25">
      <c r="AW14" s="22" t="s">
        <v>73</v>
      </c>
      <c r="AX14" s="5">
        <f ca="1">COUNTIF(D13:AU13,"&lt;10")*10-SUMIF(D13:AU13,"&lt;10")</f>
        <v>1.5</v>
      </c>
      <c r="AY14" s="5">
        <v>0.25</v>
      </c>
    </row>
    <row r="15" spans="3:51" x14ac:dyDescent="0.25">
      <c r="AW15" s="21" t="s">
        <v>74</v>
      </c>
      <c r="AX15" s="2">
        <f ca="1">SUMPRODUCT(AX12:AX14,AY12:AY14)</f>
        <v>42.375</v>
      </c>
      <c r="AY15" s="6"/>
    </row>
    <row r="16" spans="3:51" ht="15.75" thickBot="1" x14ac:dyDescent="0.3">
      <c r="AW16" s="38"/>
      <c r="AX16" s="26"/>
      <c r="AY16" s="6"/>
    </row>
    <row r="17" spans="1:51" ht="15.75" hidden="1" thickBot="1" x14ac:dyDescent="0.3">
      <c r="A17" s="25" t="s">
        <v>75</v>
      </c>
      <c r="C17" s="13" t="s">
        <v>76</v>
      </c>
      <c r="D17" s="16"/>
      <c r="E17" s="14"/>
      <c r="F17" s="14">
        <f>E105</f>
        <v>11</v>
      </c>
      <c r="G17" s="14"/>
      <c r="H17" s="14">
        <f>G105</f>
        <v>8</v>
      </c>
      <c r="I17" s="14"/>
      <c r="J17" s="14">
        <f>I105</f>
        <v>8</v>
      </c>
      <c r="K17" s="14"/>
      <c r="L17" s="14">
        <f>K105</f>
        <v>53</v>
      </c>
      <c r="M17" s="14"/>
      <c r="N17" s="14">
        <f>M105</f>
        <v>9</v>
      </c>
      <c r="O17" s="14"/>
      <c r="P17" s="14">
        <f>O105</f>
        <v>8</v>
      </c>
      <c r="Q17" s="14"/>
      <c r="R17" s="14">
        <f>Q105</f>
        <v>42</v>
      </c>
      <c r="S17" s="14"/>
      <c r="T17" s="14">
        <f>S105</f>
        <v>8</v>
      </c>
      <c r="U17" s="14"/>
      <c r="V17" s="14">
        <f>U105</f>
        <v>8</v>
      </c>
      <c r="W17" s="14"/>
      <c r="X17" s="14">
        <f>W105</f>
        <v>41</v>
      </c>
      <c r="Y17" s="14"/>
      <c r="Z17" s="14">
        <f>Y105</f>
        <v>8</v>
      </c>
      <c r="AA17" s="14"/>
      <c r="AB17" s="14">
        <f>AA105</f>
        <v>8</v>
      </c>
      <c r="AC17" s="14"/>
      <c r="AD17" s="14">
        <f>AC105</f>
        <v>37</v>
      </c>
      <c r="AE17" s="14"/>
      <c r="AF17" s="14">
        <f>AE105</f>
        <v>8</v>
      </c>
      <c r="AG17" s="14"/>
      <c r="AH17" s="14">
        <f>AG105</f>
        <v>8</v>
      </c>
      <c r="AI17" s="14"/>
      <c r="AJ17" s="14">
        <f>AI105</f>
        <v>8</v>
      </c>
      <c r="AK17" s="14"/>
      <c r="AL17" s="14">
        <f>AK105</f>
        <v>38</v>
      </c>
      <c r="AM17" s="14"/>
      <c r="AN17" s="14">
        <f>AM105</f>
        <v>8</v>
      </c>
      <c r="AO17" s="14"/>
      <c r="AP17" s="14">
        <f>AO105</f>
        <v>8</v>
      </c>
      <c r="AQ17" s="14"/>
      <c r="AR17" s="14">
        <f>AQ105</f>
        <v>34</v>
      </c>
      <c r="AS17" s="14"/>
      <c r="AT17" s="14">
        <f>AS105</f>
        <v>8</v>
      </c>
      <c r="AU17" s="14"/>
    </row>
    <row r="18" spans="1:51" ht="15.75" hidden="1" thickBot="1" x14ac:dyDescent="0.3">
      <c r="A18" s="25" t="s">
        <v>75</v>
      </c>
      <c r="C18" s="13" t="s">
        <v>77</v>
      </c>
      <c r="D18" s="16"/>
      <c r="E18" s="15"/>
      <c r="F18" s="14">
        <f ca="1">D23+F17</f>
        <v>70</v>
      </c>
      <c r="G18" s="15"/>
      <c r="H18" s="14">
        <f ca="1">F23+H17</f>
        <v>78</v>
      </c>
      <c r="I18" s="15"/>
      <c r="J18" s="14">
        <f ca="1">H23+J17</f>
        <v>86</v>
      </c>
      <c r="K18" s="15"/>
      <c r="L18" s="14">
        <f ca="1">J23+L17</f>
        <v>139</v>
      </c>
      <c r="M18" s="15"/>
      <c r="N18" s="14">
        <f ca="1">L23+N17</f>
        <v>154</v>
      </c>
      <c r="O18" s="15"/>
      <c r="P18" s="14">
        <f ca="1">N23+P17</f>
        <v>164</v>
      </c>
      <c r="Q18" s="15"/>
      <c r="R18" s="14">
        <f ca="1">P23+R17</f>
        <v>206</v>
      </c>
      <c r="S18" s="15"/>
      <c r="T18" s="14">
        <f ca="1">R23+T17</f>
        <v>214</v>
      </c>
      <c r="U18" s="15"/>
      <c r="V18" s="14">
        <f t="shared" ref="V18" ca="1" si="60">T23+V17</f>
        <v>222</v>
      </c>
      <c r="W18" s="15"/>
      <c r="X18" s="14">
        <f t="shared" ref="X18" ca="1" si="61">V23+X17</f>
        <v>263</v>
      </c>
      <c r="Y18" s="15"/>
      <c r="Z18" s="14">
        <f t="shared" ref="Z18" ca="1" si="62">X23+Z17</f>
        <v>271</v>
      </c>
      <c r="AA18" s="15"/>
      <c r="AB18" s="14">
        <f t="shared" ref="AB18" ca="1" si="63">Z23+AB17</f>
        <v>279</v>
      </c>
      <c r="AC18" s="15"/>
      <c r="AD18" s="14">
        <f t="shared" ref="AD18" ca="1" si="64">AB23+AD17</f>
        <v>316</v>
      </c>
      <c r="AE18" s="15"/>
      <c r="AF18" s="14">
        <f t="shared" ref="AF18" ca="1" si="65">AD23+AF17</f>
        <v>324</v>
      </c>
      <c r="AG18" s="15"/>
      <c r="AH18" s="14">
        <f t="shared" ref="AH18" ca="1" si="66">AF23+AH17</f>
        <v>332</v>
      </c>
      <c r="AI18" s="15"/>
      <c r="AJ18" s="14">
        <f t="shared" ref="AJ18" ca="1" si="67">AH23+AJ17</f>
        <v>340</v>
      </c>
      <c r="AK18" s="15"/>
      <c r="AL18" s="14">
        <f t="shared" ref="AL18" ca="1" si="68">AJ23+AL17</f>
        <v>378</v>
      </c>
      <c r="AM18" s="15"/>
      <c r="AN18" s="14">
        <f t="shared" ref="AN18" ca="1" si="69">AL23+AN17</f>
        <v>403</v>
      </c>
      <c r="AO18" s="15"/>
      <c r="AP18" s="14">
        <f t="shared" ref="AP18" ca="1" si="70">AN23+AP17</f>
        <v>411</v>
      </c>
      <c r="AQ18" s="15"/>
      <c r="AR18" s="14">
        <f t="shared" ref="AR18" ca="1" si="71">AP23+AR17</f>
        <v>445</v>
      </c>
      <c r="AS18" s="15"/>
      <c r="AT18" s="14">
        <f t="shared" ref="AT18" ca="1" si="72">AR23+AT17</f>
        <v>458</v>
      </c>
      <c r="AU18" s="15"/>
    </row>
    <row r="19" spans="1:51" ht="15.75" hidden="1" thickBot="1" x14ac:dyDescent="0.3">
      <c r="A19" s="25" t="s">
        <v>75</v>
      </c>
      <c r="C19" s="13" t="s">
        <v>78</v>
      </c>
      <c r="D19" s="14">
        <v>1</v>
      </c>
      <c r="E19" s="15"/>
      <c r="F19" s="14">
        <f ca="1">INT((F18-F$7)/$D$97)+1</f>
        <v>1</v>
      </c>
      <c r="G19" s="15"/>
      <c r="H19" s="14">
        <f ca="1">INT((H18-H$7)/$D$97)+1</f>
        <v>1</v>
      </c>
      <c r="I19" s="15"/>
      <c r="J19" s="14">
        <f ca="1">INT((J18-J$7)/$D$97)+1</f>
        <v>1</v>
      </c>
      <c r="K19" s="15"/>
      <c r="L19" s="14">
        <f ca="1">INT((L18-L$7)/$D$97)+1</f>
        <v>2</v>
      </c>
      <c r="M19" s="15"/>
      <c r="N19" s="14">
        <f ca="1">INT((N18-N$7)/$D$97)+1</f>
        <v>2</v>
      </c>
      <c r="O19" s="15"/>
      <c r="P19" s="14">
        <f ca="1">INT((P18-P$7)/$D$97)+1</f>
        <v>2</v>
      </c>
      <c r="Q19" s="15"/>
      <c r="R19" s="14">
        <f ca="1">INT((R18-R$7)/$D$97)+1</f>
        <v>2</v>
      </c>
      <c r="S19" s="15"/>
      <c r="T19" s="14">
        <f ca="1">INT((T18-T$7)/$D$97)+1</f>
        <v>3</v>
      </c>
      <c r="U19" s="15"/>
      <c r="V19" s="14">
        <f t="shared" ref="V19" ca="1" si="73">INT((V18-V$7)/$D$97)+1</f>
        <v>3</v>
      </c>
      <c r="W19" s="15"/>
      <c r="X19" s="14">
        <f t="shared" ref="X19" ca="1" si="74">INT((X18-X$7)/$D$97)+1</f>
        <v>3</v>
      </c>
      <c r="Y19" s="15"/>
      <c r="Z19" s="14">
        <f t="shared" ref="Z19" ca="1" si="75">INT((Z18-Z$7)/$D$97)+1</f>
        <v>3</v>
      </c>
      <c r="AA19" s="15"/>
      <c r="AB19" s="14">
        <f t="shared" ref="AB19" ca="1" si="76">INT((AB18-AB$7)/$D$97)+1</f>
        <v>3</v>
      </c>
      <c r="AC19" s="15"/>
      <c r="AD19" s="14">
        <f t="shared" ref="AD19" ca="1" si="77">INT((AD18-AD$7)/$D$97)+1</f>
        <v>4</v>
      </c>
      <c r="AE19" s="15"/>
      <c r="AF19" s="14">
        <f t="shared" ref="AF19" ca="1" si="78">INT((AF18-AF$7)/$D$97)+1</f>
        <v>4</v>
      </c>
      <c r="AG19" s="15"/>
      <c r="AH19" s="14">
        <f t="shared" ref="AH19" ca="1" si="79">INT((AH18-AH$7)/$D$97)+1</f>
        <v>4</v>
      </c>
      <c r="AI19" s="15"/>
      <c r="AJ19" s="14">
        <f t="shared" ref="AJ19" ca="1" si="80">INT((AJ18-AJ$7)/$D$97)+1</f>
        <v>4</v>
      </c>
      <c r="AK19" s="15"/>
      <c r="AL19" s="14">
        <f t="shared" ref="AL19" ca="1" si="81">INT((AL18-AL$7)/$D$97)+1</f>
        <v>4</v>
      </c>
      <c r="AM19" s="15"/>
      <c r="AN19" s="14">
        <f t="shared" ref="AN19" ca="1" si="82">INT((AN18-AN$7)/$D$97)+1</f>
        <v>5</v>
      </c>
      <c r="AO19" s="15"/>
      <c r="AP19" s="14">
        <f t="shared" ref="AP19" ca="1" si="83">INT((AP18-AP$7)/$D$97)+1</f>
        <v>5</v>
      </c>
      <c r="AQ19" s="15"/>
      <c r="AR19" s="14">
        <f t="shared" ref="AR19" ca="1" si="84">INT((AR18-AR$7)/$D$97)+1</f>
        <v>5</v>
      </c>
      <c r="AS19" s="15"/>
      <c r="AT19" s="14">
        <f t="shared" ref="AT19" ca="1" si="85">INT((AT18-AT$7)/$D$97)+1</f>
        <v>6</v>
      </c>
      <c r="AU19" s="15"/>
    </row>
    <row r="20" spans="1:51" ht="15.75" hidden="1" thickBot="1" x14ac:dyDescent="0.3">
      <c r="A20" s="25" t="s">
        <v>75</v>
      </c>
      <c r="C20" s="13" t="s">
        <v>79</v>
      </c>
      <c r="D20" s="14">
        <v>1</v>
      </c>
      <c r="E20" s="15"/>
      <c r="F20" s="14">
        <f ca="1">IF((F18-((F19-1)*$D$97+F$7+F$101+F$102))&gt;0,F19+1,F19)</f>
        <v>1</v>
      </c>
      <c r="G20" s="15"/>
      <c r="H20" s="14">
        <f ca="1">IF((H18-((H19-1)*$D$97+H$7+H$101+H$102))&gt;0,H19+1,H19)</f>
        <v>1</v>
      </c>
      <c r="I20" s="15"/>
      <c r="J20" s="14">
        <f ca="1">IF((J18-((J19-1)*$D$97+J$7+J$101+J$102))&gt;0,J19+1,J19)</f>
        <v>1</v>
      </c>
      <c r="K20" s="15"/>
      <c r="L20" s="14">
        <f ca="1">IF((L18-((L19-1)*$D$97+L$7+L$101+L$102))&gt;0,L19+1,L19)</f>
        <v>2</v>
      </c>
      <c r="M20" s="15"/>
      <c r="N20" s="14">
        <f ca="1">IF((N18-((N19-1)*$D$97+N$7+N$101+N$102))&gt;0,N19+1,N19)</f>
        <v>2</v>
      </c>
      <c r="O20" s="15"/>
      <c r="P20" s="14">
        <f ca="1">IF((P18-((P19-1)*$D$97+P$7+P$101+P$102))&gt;0,P19+1,P19)</f>
        <v>2</v>
      </c>
      <c r="Q20" s="15"/>
      <c r="R20" s="14">
        <f ca="1">IF((R18-((R19-1)*$D$97+R$7+R$101+R$102))&gt;0,R19+1,R19)</f>
        <v>2</v>
      </c>
      <c r="S20" s="15"/>
      <c r="T20" s="14">
        <f ca="1">IF((T18-((T19-1)*$D$97+T$7+T$101+T$102))&gt;0,T19+1,T19)</f>
        <v>3</v>
      </c>
      <c r="U20" s="15"/>
      <c r="V20" s="14">
        <f ca="1">IF((V18-((V19-1)*$D$97+V$7+V$101+V$102))&gt;0,V19+1,V19)</f>
        <v>3</v>
      </c>
      <c r="W20" s="15"/>
      <c r="X20" s="14">
        <f ca="1">IF((X18-((X19-1)*$D$97+X$7+X$101+X$102))&gt;0,X19+1,X19)</f>
        <v>3</v>
      </c>
      <c r="Y20" s="15"/>
      <c r="Z20" s="14">
        <f ca="1">IF((Z18-((Z19-1)*$D$97+Z$7+Z$101+Z$102))&gt;0,Z19+1,Z19)</f>
        <v>3</v>
      </c>
      <c r="AA20" s="15"/>
      <c r="AB20" s="14">
        <f ca="1">IF((AB18-((AB19-1)*$D$97+AB$7+AB$101+AB$102))&gt;0,AB19+1,AB19)</f>
        <v>3</v>
      </c>
      <c r="AC20" s="15"/>
      <c r="AD20" s="14">
        <f ca="1">IF((AD18-((AD19-1)*$D$97+AD$7+AD$101+AD$102))&gt;0,AD19+1,AD19)</f>
        <v>4</v>
      </c>
      <c r="AE20" s="15"/>
      <c r="AF20" s="14">
        <f ca="1">IF((AF18-((AF19-1)*$D$97+AF$7+AF$101+AF$102))&gt;0,AF19+1,AF19)</f>
        <v>4</v>
      </c>
      <c r="AG20" s="15"/>
      <c r="AH20" s="14">
        <f ca="1">IF((AH18-((AH19-1)*$D$97+AH$7+AH$101+AH$102))&gt;0,AH19+1,AH19)</f>
        <v>4</v>
      </c>
      <c r="AI20" s="15"/>
      <c r="AJ20" s="14">
        <f ca="1">IF((AJ18-((AJ19-1)*$D$97+AJ$7+AJ$101+AJ$102))&gt;0,AJ19+1,AJ19)</f>
        <v>4</v>
      </c>
      <c r="AK20" s="15"/>
      <c r="AL20" s="14">
        <f ca="1">IF((AL18-((AL19-1)*$D$97+AL$7+AL$101+AL$102))&gt;0,AL19+1,AL19)</f>
        <v>5</v>
      </c>
      <c r="AM20" s="15"/>
      <c r="AN20" s="14">
        <f ca="1">IF((AN18-((AN19-1)*$D$97+AN$7+AN$101+AN$102))&gt;0,AN19+1,AN19)</f>
        <v>5</v>
      </c>
      <c r="AO20" s="15"/>
      <c r="AP20" s="14">
        <f ca="1">IF((AP18-((AP19-1)*$D$97+AP$7+AP$101+AP$102))&gt;0,AP19+1,AP19)</f>
        <v>5</v>
      </c>
      <c r="AQ20" s="15"/>
      <c r="AR20" s="14">
        <f ca="1">IF((AR18-((AR19-1)*$D$97+AR$7+AR$101+AR$102))&gt;0,AR19+1,AR19)</f>
        <v>5</v>
      </c>
      <c r="AS20" s="15"/>
      <c r="AT20" s="14">
        <f ca="1">IF((AT18-((AT19-1)*$D$97+AT$7+AT$101+AT$102))&gt;0,AT19+1,AT19)</f>
        <v>6</v>
      </c>
      <c r="AU20" s="15"/>
    </row>
    <row r="21" spans="1:51" ht="15.75" hidden="1" thickBot="1" x14ac:dyDescent="0.3">
      <c r="A21" s="25" t="s">
        <v>75</v>
      </c>
      <c r="C21" s="13" t="s">
        <v>80</v>
      </c>
      <c r="D21" s="14">
        <f ca="1">(D20-1)*$D$97+D$7+D$101</f>
        <v>54</v>
      </c>
      <c r="E21" s="15"/>
      <c r="F21" s="14">
        <f ca="1">(F20-1)*$D$97+F$7+F$101</f>
        <v>50</v>
      </c>
      <c r="G21" s="15"/>
      <c r="H21" s="14">
        <f ca="1">(H20-1)*$D$97+H$7+H$101</f>
        <v>60</v>
      </c>
      <c r="I21" s="15"/>
      <c r="J21" s="14">
        <f ca="1">(J20-1)*$D$97+J$7+J$101</f>
        <v>50</v>
      </c>
      <c r="K21" s="15"/>
      <c r="L21" s="14">
        <f ca="1">(L20-1)*$D$97+L$7+L$101</f>
        <v>135</v>
      </c>
      <c r="M21" s="15"/>
      <c r="N21" s="14">
        <f ca="1">(N20-1)*$D$97+N$7+N$101</f>
        <v>146</v>
      </c>
      <c r="O21" s="15"/>
      <c r="P21" s="14">
        <f ca="1">(P20-1)*$D$97+P$7+P$101</f>
        <v>145</v>
      </c>
      <c r="Q21" s="15"/>
      <c r="R21" s="14">
        <f ca="1">(R20-1)*$D$97+R$7+R$101</f>
        <v>169</v>
      </c>
      <c r="S21" s="15"/>
      <c r="T21" s="14">
        <f ca="1">(T20-1)*$D$97+T$7+T$101</f>
        <v>180</v>
      </c>
      <c r="U21" s="15"/>
      <c r="V21" s="14">
        <f ca="1">(V20-1)*$D$97+V$7+V$101</f>
        <v>190</v>
      </c>
      <c r="W21" s="15"/>
      <c r="X21" s="14">
        <f ca="1">(X20-1)*$D$97+X$7+X$101</f>
        <v>245</v>
      </c>
      <c r="Y21" s="15"/>
      <c r="Z21" s="14">
        <f ca="1">(Z20-1)*$D$97+Z$7+Z$101</f>
        <v>257</v>
      </c>
      <c r="AA21" s="15"/>
      <c r="AB21" s="14">
        <f ca="1">(AB20-1)*$D$97+AB$7+AB$101</f>
        <v>259</v>
      </c>
      <c r="AC21" s="15"/>
      <c r="AD21" s="14">
        <f ca="1">(AD20-1)*$D$97+AD$7+AD$101</f>
        <v>279</v>
      </c>
      <c r="AE21" s="15"/>
      <c r="AF21" s="14">
        <f ca="1">(AF20-1)*$D$97+AF$7+AF$101</f>
        <v>287</v>
      </c>
      <c r="AG21" s="15"/>
      <c r="AH21" s="14">
        <f ca="1">(AH20-1)*$D$97+AH$7+AH$101</f>
        <v>298</v>
      </c>
      <c r="AI21" s="15"/>
      <c r="AJ21" s="14">
        <f ca="1">(AJ20-1)*$D$97+AJ$7+AJ$101</f>
        <v>306</v>
      </c>
      <c r="AK21" s="15"/>
      <c r="AL21" s="14">
        <f ca="1">(AL20-1)*$D$97+AL$7+AL$101</f>
        <v>390</v>
      </c>
      <c r="AM21" s="15"/>
      <c r="AN21" s="14">
        <f ca="1">(AN20-1)*$D$97+AN$7+AN$101</f>
        <v>390</v>
      </c>
      <c r="AO21" s="15"/>
      <c r="AP21" s="14">
        <f ca="1">(AP20-1)*$D$97+AP$7+AP$101</f>
        <v>390</v>
      </c>
      <c r="AQ21" s="15"/>
      <c r="AR21" s="14">
        <f ca="1">(AR20-1)*$D$97+AR$7+AR$101</f>
        <v>440</v>
      </c>
      <c r="AS21" s="15"/>
      <c r="AT21" s="14">
        <f ca="1">(AT20-1)*$D$97+AT$7+AT$101</f>
        <v>450</v>
      </c>
      <c r="AU21" s="15"/>
    </row>
    <row r="22" spans="1:51" ht="15.75" hidden="1" thickBot="1" x14ac:dyDescent="0.3">
      <c r="A22" s="25" t="s">
        <v>75</v>
      </c>
      <c r="C22" s="13" t="s">
        <v>81</v>
      </c>
      <c r="D22" s="14">
        <f ca="1">D21+D$102</f>
        <v>91</v>
      </c>
      <c r="E22" s="15"/>
      <c r="F22" s="14">
        <f ca="1">F21+F$102</f>
        <v>96.5</v>
      </c>
      <c r="G22" s="15"/>
      <c r="H22" s="14">
        <f ca="1">H21+H$102</f>
        <v>108.5</v>
      </c>
      <c r="I22" s="15"/>
      <c r="J22" s="14">
        <f ca="1">J21+J$102</f>
        <v>100.5</v>
      </c>
      <c r="K22" s="15"/>
      <c r="L22" s="14">
        <f ca="1">L21+L$102</f>
        <v>180.5</v>
      </c>
      <c r="M22" s="15"/>
      <c r="N22" s="14">
        <f ca="1">N21+N$102</f>
        <v>192</v>
      </c>
      <c r="O22" s="15"/>
      <c r="P22" s="14">
        <f ca="1">P21+P$102</f>
        <v>191.5</v>
      </c>
      <c r="Q22" s="15"/>
      <c r="R22" s="14">
        <f ca="1">R21+R$102</f>
        <v>215.5</v>
      </c>
      <c r="S22" s="15"/>
      <c r="T22" s="14">
        <f ca="1">T21+T$102</f>
        <v>226.5</v>
      </c>
      <c r="U22" s="15"/>
      <c r="V22" s="14">
        <f ca="1">V21+V$102</f>
        <v>234.5</v>
      </c>
      <c r="W22" s="15"/>
      <c r="X22" s="14">
        <f ca="1">X21+X$102</f>
        <v>289.5</v>
      </c>
      <c r="Y22" s="15"/>
      <c r="Z22" s="14">
        <f ca="1">Z21+Z$102</f>
        <v>304.5</v>
      </c>
      <c r="AA22" s="15"/>
      <c r="AB22" s="14">
        <f ca="1">AB21+AB$102</f>
        <v>306.5</v>
      </c>
      <c r="AC22" s="15"/>
      <c r="AD22" s="14">
        <f ca="1">AD21+AD$102</f>
        <v>325.5</v>
      </c>
      <c r="AE22" s="15"/>
      <c r="AF22" s="14">
        <f ca="1">AF21+AF$102</f>
        <v>333.5</v>
      </c>
      <c r="AG22" s="15"/>
      <c r="AH22" s="14">
        <f ca="1">AH21+AH$102</f>
        <v>342</v>
      </c>
      <c r="AI22" s="15"/>
      <c r="AJ22" s="14">
        <f ca="1">AJ21+AJ$102</f>
        <v>352.5</v>
      </c>
      <c r="AK22" s="15"/>
      <c r="AL22" s="14">
        <f ca="1">AL21+AL$102</f>
        <v>436.5</v>
      </c>
      <c r="AM22" s="15"/>
      <c r="AN22" s="14">
        <f ca="1">AN21+AN$102</f>
        <v>435.5</v>
      </c>
      <c r="AO22" s="15"/>
      <c r="AP22" s="14">
        <f ca="1">AP21+AP$102</f>
        <v>436.5</v>
      </c>
      <c r="AQ22" s="15"/>
      <c r="AR22" s="14">
        <f ca="1">AR21+AR$102</f>
        <v>487.5</v>
      </c>
      <c r="AS22" s="15"/>
      <c r="AT22" s="14">
        <f ca="1">AT21+AT$102</f>
        <v>477</v>
      </c>
      <c r="AU22" s="15"/>
      <c r="AV22" s="10"/>
    </row>
    <row r="23" spans="1:51" ht="15.75" hidden="1" thickBot="1" x14ac:dyDescent="0.3">
      <c r="A23" s="25" t="s">
        <v>75</v>
      </c>
      <c r="C23" s="13" t="s">
        <v>82</v>
      </c>
      <c r="D23" s="15">
        <f ca="1">D21+5</f>
        <v>59</v>
      </c>
      <c r="E23" s="15"/>
      <c r="F23" s="15">
        <f ca="1">MAX(IF(AND(F12&lt;10,F12&gt;0),F18+(10-F12),F18),F21+5)</f>
        <v>70</v>
      </c>
      <c r="G23" s="15"/>
      <c r="H23" s="15">
        <f ca="1">MAX(IF(AND(H12&lt;10,H12&gt;0),H18+(10-H12),H18),H21+5)</f>
        <v>78</v>
      </c>
      <c r="I23" s="15"/>
      <c r="J23" s="15">
        <f ca="1">MAX(IF(AND(J12&lt;10,J12&gt;0),J18+(10-J12),J18),J21+5)</f>
        <v>86</v>
      </c>
      <c r="K23" s="15"/>
      <c r="L23" s="15">
        <f ca="1">MAX(IF(AND(L12&lt;10,L12&gt;0),L18+(10-L12),L18),L21+5)</f>
        <v>145</v>
      </c>
      <c r="M23" s="15"/>
      <c r="N23" s="15">
        <f ca="1">MAX(IF(AND(N12&lt;10,N12&gt;0),N18+(10-N12),N18),N21+5)</f>
        <v>156</v>
      </c>
      <c r="O23" s="15"/>
      <c r="P23" s="15">
        <f ca="1">MAX(IF(AND(P12&lt;10,P12&gt;0),P18+(10-P12),P18),P21+5)</f>
        <v>164</v>
      </c>
      <c r="Q23" s="15"/>
      <c r="R23" s="15">
        <f ca="1">MAX(IF(AND(R12&lt;10,R12&gt;0),R18+(10-R12),R18),R21+5)</f>
        <v>206</v>
      </c>
      <c r="S23" s="15"/>
      <c r="T23" s="15">
        <f ca="1">MAX(IF(AND(T12&lt;10,T12&gt;0),T18+(10-T12),T18),T21+5)</f>
        <v>214</v>
      </c>
      <c r="U23" s="15"/>
      <c r="V23" s="15">
        <f t="shared" ref="V23" ca="1" si="86">MAX(IF(AND(V12&lt;10,V12&gt;0),V18+(10-V12),V18),V21+5)</f>
        <v>222</v>
      </c>
      <c r="W23" s="15"/>
      <c r="X23" s="15">
        <f t="shared" ref="X23" ca="1" si="87">MAX(IF(AND(X12&lt;10,X12&gt;0),X18+(10-X12),X18),X21+5)</f>
        <v>263</v>
      </c>
      <c r="Y23" s="15"/>
      <c r="Z23" s="15">
        <f t="shared" ref="Z23" ca="1" si="88">MAX(IF(AND(Z12&lt;10,Z12&gt;0),Z18+(10-Z12),Z18),Z21+5)</f>
        <v>271</v>
      </c>
      <c r="AA23" s="15"/>
      <c r="AB23" s="15">
        <f t="shared" ref="AB23" ca="1" si="89">MAX(IF(AND(AB12&lt;10,AB12&gt;0),AB18+(10-AB12),AB18),AB21+5)</f>
        <v>279</v>
      </c>
      <c r="AC23" s="15"/>
      <c r="AD23" s="15">
        <f t="shared" ref="AD23" ca="1" si="90">MAX(IF(AND(AD12&lt;10,AD12&gt;0),AD18+(10-AD12),AD18),AD21+5)</f>
        <v>316</v>
      </c>
      <c r="AE23" s="15"/>
      <c r="AF23" s="15">
        <f t="shared" ref="AF23" ca="1" si="91">MAX(IF(AND(AF12&lt;10,AF12&gt;0),AF18+(10-AF12),AF18),AF21+5)</f>
        <v>324</v>
      </c>
      <c r="AG23" s="15"/>
      <c r="AH23" s="15">
        <f t="shared" ref="AH23" ca="1" si="92">MAX(IF(AND(AH12&lt;10,AH12&gt;0),AH18+(10-AH12),AH18),AH21+5)</f>
        <v>332</v>
      </c>
      <c r="AI23" s="15"/>
      <c r="AJ23" s="15">
        <f t="shared" ref="AJ23" ca="1" si="93">MAX(IF(AND(AJ12&lt;10,AJ12&gt;0),AJ18+(10-AJ12),AJ18),AJ21+5)</f>
        <v>340</v>
      </c>
      <c r="AK23" s="15"/>
      <c r="AL23" s="15">
        <f t="shared" ref="AL23" ca="1" si="94">MAX(IF(AND(AL12&lt;10,AL12&gt;0),AL18+(10-AL12),AL18),AL21+5)</f>
        <v>395</v>
      </c>
      <c r="AM23" s="15"/>
      <c r="AN23" s="15">
        <f t="shared" ref="AN23" ca="1" si="95">MAX(IF(AND(AN12&lt;10,AN12&gt;0),AN18+(10-AN12),AN18),AN21+5)</f>
        <v>403</v>
      </c>
      <c r="AO23" s="15"/>
      <c r="AP23" s="15">
        <f t="shared" ref="AP23" ca="1" si="96">MAX(IF(AND(AP12&lt;10,AP12&gt;0),AP18+(10-AP12),AP18),AP21+5)</f>
        <v>411</v>
      </c>
      <c r="AQ23" s="15"/>
      <c r="AR23" s="15">
        <f t="shared" ref="AR23" ca="1" si="97">MAX(IF(AND(AR12&lt;10,AR12&gt;0),AR18+(10-AR12),AR18),AR21+5)</f>
        <v>450</v>
      </c>
      <c r="AS23" s="15"/>
      <c r="AT23" s="15">
        <f t="shared" ref="AT23" ca="1" si="98">MAX(IF(AND(AT12&lt;10,AT12&gt;0),AT18+(10-AT12),AT18),AT21+5)</f>
        <v>460</v>
      </c>
      <c r="AU23" s="15"/>
    </row>
    <row r="24" spans="1:51" ht="15.75" hidden="1" thickBot="1" x14ac:dyDescent="0.3">
      <c r="A24" s="25" t="s">
        <v>75</v>
      </c>
      <c r="C24" s="13" t="s">
        <v>83</v>
      </c>
      <c r="D24" s="15">
        <v>0</v>
      </c>
      <c r="E24" s="15"/>
      <c r="F24" s="15">
        <f>D24+E116</f>
        <v>467</v>
      </c>
      <c r="G24" s="15"/>
      <c r="H24" s="15">
        <f>F24+G116</f>
        <v>811</v>
      </c>
      <c r="I24" s="15"/>
      <c r="J24" s="15">
        <f>H24+I116</f>
        <v>1155</v>
      </c>
      <c r="K24" s="15"/>
      <c r="L24" s="15">
        <f>J24+K116</f>
        <v>1803</v>
      </c>
      <c r="M24" s="15"/>
      <c r="N24" s="15">
        <f>L24+M116</f>
        <v>2186</v>
      </c>
      <c r="O24" s="15"/>
      <c r="P24" s="15">
        <f>N24+O116</f>
        <v>2530</v>
      </c>
      <c r="Q24" s="15"/>
      <c r="R24" s="15">
        <f>P24+Q116</f>
        <v>2874</v>
      </c>
      <c r="S24" s="15"/>
      <c r="T24" s="15">
        <f>R24+S116</f>
        <v>3218</v>
      </c>
      <c r="U24" s="15"/>
      <c r="V24" s="15">
        <f>T24+U116</f>
        <v>3562</v>
      </c>
      <c r="W24" s="15"/>
      <c r="X24" s="15">
        <f>V24+W116</f>
        <v>3906</v>
      </c>
      <c r="Y24" s="15"/>
      <c r="Z24" s="15">
        <f>X24+Y116</f>
        <v>4250</v>
      </c>
      <c r="AA24" s="15"/>
      <c r="AB24" s="15">
        <f>Z24+AA116</f>
        <v>4594</v>
      </c>
      <c r="AC24" s="15"/>
      <c r="AD24" s="15">
        <f>AB24+AC116</f>
        <v>4938</v>
      </c>
      <c r="AE24" s="15"/>
      <c r="AF24" s="15">
        <f>AD24+AE116</f>
        <v>5282</v>
      </c>
      <c r="AG24" s="15"/>
      <c r="AH24" s="15">
        <f>AF24+AG116</f>
        <v>5626</v>
      </c>
      <c r="AI24" s="15"/>
      <c r="AJ24" s="15">
        <f>AH24+AI116</f>
        <v>5986</v>
      </c>
      <c r="AK24" s="15"/>
      <c r="AL24" s="15">
        <f>AJ24+AK116</f>
        <v>6330</v>
      </c>
      <c r="AM24" s="15"/>
      <c r="AN24" s="15">
        <f>AL24+AM116</f>
        <v>6674</v>
      </c>
      <c r="AO24" s="15"/>
      <c r="AP24" s="15">
        <f>AN24+AO116</f>
        <v>7017.8</v>
      </c>
      <c r="AQ24" s="15"/>
      <c r="AR24" s="15">
        <f>AP24+AQ116</f>
        <v>7361.8</v>
      </c>
      <c r="AS24" s="15"/>
      <c r="AT24" s="15">
        <f>AR24+AS116</f>
        <v>7705.8</v>
      </c>
      <c r="AU24" s="15"/>
    </row>
    <row r="25" spans="1:51" ht="15.75" hidden="1" thickBot="1" x14ac:dyDescent="0.3">
      <c r="A25" s="25" t="s">
        <v>75</v>
      </c>
      <c r="D25" s="6"/>
    </row>
    <row r="26" spans="1:51" ht="18.75" x14ac:dyDescent="0.3">
      <c r="C26" s="58" t="s">
        <v>84</v>
      </c>
      <c r="D26" s="59"/>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W26" s="23" t="s">
        <v>85</v>
      </c>
      <c r="AX26" s="23"/>
      <c r="AY26" s="23"/>
    </row>
    <row r="27" spans="1:51" x14ac:dyDescent="0.25">
      <c r="C27" s="20"/>
      <c r="D27" s="17" t="str">
        <f>D$6</f>
        <v>Market</v>
      </c>
      <c r="E27" s="18"/>
      <c r="F27" s="17" t="str">
        <f>F$6</f>
        <v>Fell</v>
      </c>
      <c r="G27" s="18"/>
      <c r="H27" s="17" t="str">
        <f>H$6</f>
        <v>Hayes</v>
      </c>
      <c r="I27" s="18"/>
      <c r="J27" s="17" t="str">
        <f>J$6</f>
        <v>Grove</v>
      </c>
      <c r="K27" s="18"/>
      <c r="L27" s="17" t="str">
        <f>L$6</f>
        <v>McAllister</v>
      </c>
      <c r="M27" s="18"/>
      <c r="N27" s="17" t="str">
        <f>N$6</f>
        <v>Golden Gate</v>
      </c>
      <c r="O27" s="18"/>
      <c r="P27" s="17" t="str">
        <f>P$6</f>
        <v>Turk</v>
      </c>
      <c r="Q27" s="18"/>
      <c r="R27" s="17" t="str">
        <f>R$6</f>
        <v>Eddy</v>
      </c>
      <c r="S27" s="18"/>
      <c r="T27" s="17" t="str">
        <f>T$6</f>
        <v>Ellis</v>
      </c>
      <c r="U27" s="18"/>
      <c r="V27" s="17" t="str">
        <f>V$6</f>
        <v>O'Farrell</v>
      </c>
      <c r="W27" s="18"/>
      <c r="X27" s="17" t="str">
        <f>X$6</f>
        <v>Geary</v>
      </c>
      <c r="Y27" s="18"/>
      <c r="Z27" s="17" t="str">
        <f>Z$6</f>
        <v>Post</v>
      </c>
      <c r="AA27" s="18"/>
      <c r="AB27" s="17" t="str">
        <f>AB$6</f>
        <v>Sutter</v>
      </c>
      <c r="AC27" s="18"/>
      <c r="AD27" s="17" t="str">
        <f>AD$6</f>
        <v>Bush</v>
      </c>
      <c r="AE27" s="18"/>
      <c r="AF27" s="17" t="str">
        <f>AF$6</f>
        <v>Pine</v>
      </c>
      <c r="AG27" s="18"/>
      <c r="AH27" s="17" t="str">
        <f>AH$6</f>
        <v>California</v>
      </c>
      <c r="AI27" s="18"/>
      <c r="AJ27" s="17" t="str">
        <f>AJ$6</f>
        <v>Sacramento</v>
      </c>
      <c r="AK27" s="18"/>
      <c r="AL27" s="17" t="str">
        <f>AL$6</f>
        <v>Clay</v>
      </c>
      <c r="AM27" s="18"/>
      <c r="AN27" s="17" t="str">
        <f>AN$6</f>
        <v>Washington</v>
      </c>
      <c r="AO27" s="18"/>
      <c r="AP27" s="17" t="str">
        <f>AP$6</f>
        <v>Jackson</v>
      </c>
      <c r="AQ27" s="18"/>
      <c r="AR27" s="17" t="str">
        <f>AR$6</f>
        <v>Pacific</v>
      </c>
      <c r="AS27" s="18"/>
      <c r="AT27" s="17" t="str">
        <f>AT$6</f>
        <v>Broadway</v>
      </c>
      <c r="AU27" s="18"/>
      <c r="AW27" s="21" t="s">
        <v>66</v>
      </c>
      <c r="AX27" s="2" t="s">
        <v>67</v>
      </c>
      <c r="AY27" s="2" t="s">
        <v>68</v>
      </c>
    </row>
    <row r="28" spans="1:51" x14ac:dyDescent="0.25">
      <c r="C28" s="20" t="s">
        <v>69</v>
      </c>
      <c r="D28" s="5">
        <f ca="1">D33-D36</f>
        <v>-43</v>
      </c>
      <c r="E28" s="5"/>
      <c r="F28" s="5">
        <f ca="1">F33-F36</f>
        <v>23</v>
      </c>
      <c r="G28" s="5"/>
      <c r="H28" s="5">
        <f ca="1">H33-H36</f>
        <v>4</v>
      </c>
      <c r="I28" s="5"/>
      <c r="J28" s="5">
        <f ca="1">J33-J36</f>
        <v>15</v>
      </c>
      <c r="K28" s="5"/>
      <c r="L28" s="5">
        <f ca="1">L33-L36</f>
        <v>-33</v>
      </c>
      <c r="M28" s="5"/>
      <c r="N28" s="5">
        <f ca="1">N33-N36</f>
        <v>12</v>
      </c>
      <c r="O28" s="5"/>
      <c r="P28" s="5">
        <f ca="1">P33-P36</f>
        <v>37</v>
      </c>
      <c r="Q28" s="5"/>
      <c r="R28" s="5">
        <f ca="1">R33-R36</f>
        <v>-34</v>
      </c>
      <c r="S28" s="5"/>
      <c r="T28" s="5">
        <f ca="1">T33-T36</f>
        <v>23</v>
      </c>
      <c r="U28" s="5"/>
      <c r="V28" s="5">
        <f ca="1">V33-V36</f>
        <v>15</v>
      </c>
      <c r="W28" s="5"/>
      <c r="X28" s="5">
        <f ca="1">X33-X36</f>
        <v>25</v>
      </c>
      <c r="Y28" s="5"/>
      <c r="Z28" s="5">
        <f ca="1">Z33-Z36</f>
        <v>15</v>
      </c>
      <c r="AA28" s="5"/>
      <c r="AB28" s="5">
        <f ca="1">AB33-AB36</f>
        <v>-27</v>
      </c>
      <c r="AC28" s="5"/>
      <c r="AD28" s="5">
        <f ca="1">AD33-AD36</f>
        <v>21</v>
      </c>
      <c r="AE28" s="5"/>
      <c r="AF28" s="5">
        <f ca="1">AF33-AF36</f>
        <v>24</v>
      </c>
      <c r="AG28" s="5"/>
      <c r="AH28" s="5">
        <f ca="1">AH33-AH36</f>
        <v>21</v>
      </c>
      <c r="AI28" s="5"/>
      <c r="AJ28" s="5">
        <f ca="1">AJ33-AJ36</f>
        <v>38</v>
      </c>
      <c r="AK28" s="5"/>
      <c r="AL28" s="5">
        <f ca="1">AL33-AL36</f>
        <v>13</v>
      </c>
      <c r="AM28" s="5"/>
      <c r="AN28" s="5">
        <f ca="1">AN33-AN36</f>
        <v>13</v>
      </c>
      <c r="AO28" s="5"/>
      <c r="AP28" s="5">
        <f ca="1">AP33-AP36</f>
        <v>1</v>
      </c>
      <c r="AQ28" s="5"/>
      <c r="AR28" s="5">
        <f ca="1">AR33-AR36</f>
        <v>23</v>
      </c>
      <c r="AS28" s="5"/>
      <c r="AT28" s="5">
        <f ca="1">AT33-AT36</f>
        <v>8</v>
      </c>
      <c r="AU28" s="5"/>
      <c r="AW28" s="22" t="s">
        <v>70</v>
      </c>
      <c r="AX28" s="5">
        <f ca="1">SUMIF(D28:AU28,"&lt;0")*-1+COUNTIF(D28:AU28,"&lt;0")*5</f>
        <v>157</v>
      </c>
      <c r="AY28" s="5">
        <v>1</v>
      </c>
    </row>
    <row r="29" spans="1:51" ht="15.75" thickBot="1" x14ac:dyDescent="0.3">
      <c r="C29" s="11" t="s">
        <v>71</v>
      </c>
      <c r="D29" s="12" t="str">
        <f ca="1">IF(D28&lt;0,"N/A",D37-D33)</f>
        <v>N/A</v>
      </c>
      <c r="E29" s="12"/>
      <c r="F29" s="55">
        <f ca="1">IF(F28&lt;0,"N/A",F37-F33)</f>
        <v>23.5</v>
      </c>
      <c r="G29" s="12"/>
      <c r="H29" s="55">
        <f ca="1">IF(H28&lt;0,"N/A",H37-H33)</f>
        <v>44.5</v>
      </c>
      <c r="I29" s="12"/>
      <c r="J29" s="55">
        <f ca="1">IF(J28&lt;0,"N/A",J37-J33)</f>
        <v>35.5</v>
      </c>
      <c r="K29" s="12"/>
      <c r="L29" s="55" t="str">
        <f ca="1">IF(L28&lt;0,"N/A",L37-L33)</f>
        <v>N/A</v>
      </c>
      <c r="M29" s="12"/>
      <c r="N29" s="12">
        <f ca="1">IF(N28&lt;0,"N/A",N37-N33)</f>
        <v>34</v>
      </c>
      <c r="O29" s="12"/>
      <c r="P29" s="55">
        <f ca="1">IF(P28&lt;0,"N/A",P37-P33)</f>
        <v>9.5</v>
      </c>
      <c r="Q29" s="12"/>
      <c r="R29" s="55" t="str">
        <f ca="1">IF(R28&lt;0,"N/A",R37-R33)</f>
        <v>N/A</v>
      </c>
      <c r="S29" s="12"/>
      <c r="T29" s="55">
        <f ca="1">IF(T28&lt;0,"N/A",T37-T33)</f>
        <v>23.5</v>
      </c>
      <c r="U29" s="12"/>
      <c r="V29" s="55">
        <f ca="1">IF(V28&lt;0,"N/A",V37-V33)</f>
        <v>29.5</v>
      </c>
      <c r="W29" s="12"/>
      <c r="X29" s="55">
        <f ca="1">IF(X28&lt;0,"N/A",X37-X33)</f>
        <v>19.5</v>
      </c>
      <c r="Y29" s="12"/>
      <c r="Z29" s="55">
        <f ca="1">IF(Z28&lt;0,"N/A",Z37-Z33)</f>
        <v>32.5</v>
      </c>
      <c r="AA29" s="12"/>
      <c r="AB29" s="55" t="str">
        <f ca="1">IF(AB28&lt;0,"N/A",AB37-AB33)</f>
        <v>N/A</v>
      </c>
      <c r="AC29" s="12"/>
      <c r="AD29" s="55">
        <f ca="1">IF(AD28&lt;0,"N/A",AD37-AD33)</f>
        <v>25.5</v>
      </c>
      <c r="AE29" s="12"/>
      <c r="AF29" s="55">
        <f ca="1">IF(AF28&lt;0,"N/A",AF37-AF33)</f>
        <v>22.5</v>
      </c>
      <c r="AG29" s="12"/>
      <c r="AH29" s="12">
        <f ca="1">IF(AH28&lt;0,"N/A",AH37-AH33)</f>
        <v>23</v>
      </c>
      <c r="AI29" s="12"/>
      <c r="AJ29" s="55">
        <f ca="1">IF(AJ28&lt;0,"N/A",AJ37-AJ33)</f>
        <v>8.5</v>
      </c>
      <c r="AK29" s="12"/>
      <c r="AL29" s="55">
        <f ca="1">IF(AL28&lt;0,"N/A",AL37-AL33)</f>
        <v>33.5</v>
      </c>
      <c r="AM29" s="12"/>
      <c r="AN29" s="55">
        <f ca="1">IF(AN28&lt;0,"N/A",AN37-AN33)</f>
        <v>32.5</v>
      </c>
      <c r="AO29" s="12"/>
      <c r="AP29" s="55">
        <f ca="1">IF(AP28&lt;0,"N/A",AP37-AP33)</f>
        <v>45.5</v>
      </c>
      <c r="AQ29" s="12"/>
      <c r="AR29" s="55">
        <f ca="1">IF(AR28&lt;0,"N/A",AR37-AR33)</f>
        <v>24.5</v>
      </c>
      <c r="AS29" s="12"/>
      <c r="AT29" s="12">
        <f ca="1">IF(AT28&lt;0,"N/A",AT37-AT33)</f>
        <v>19</v>
      </c>
      <c r="AU29" s="12"/>
      <c r="AW29" s="22" t="s">
        <v>72</v>
      </c>
      <c r="AX29" s="5">
        <f ca="1">COUNTIFS(D28:AU28,"&lt;10",D28:AU28,"&gt;=0")*10-SUMIFS(D28:AU28,D28:AU28,"&lt;10",D28:AU28,"&gt;=0")</f>
        <v>17</v>
      </c>
      <c r="AY29" s="5">
        <v>1</v>
      </c>
    </row>
    <row r="30" spans="1:51" x14ac:dyDescent="0.25">
      <c r="AW30" s="22" t="s">
        <v>73</v>
      </c>
      <c r="AX30" s="5">
        <f ca="1">COUNTIF(D29:AU29,"&lt;10")*10-SUMIF(D29:AU29,"&lt;10")</f>
        <v>2</v>
      </c>
      <c r="AY30" s="5">
        <v>0.25</v>
      </c>
    </row>
    <row r="31" spans="1:51" x14ac:dyDescent="0.25">
      <c r="AW31" s="21" t="s">
        <v>74</v>
      </c>
      <c r="AX31" s="2">
        <f ca="1">SUMPRODUCT(AX28:AX30,AY28:AY30)</f>
        <v>174.5</v>
      </c>
      <c r="AY31" s="6"/>
    </row>
    <row r="32" spans="1:51" x14ac:dyDescent="0.25">
      <c r="A32" s="25" t="s">
        <v>75</v>
      </c>
      <c r="C32" s="13" t="s">
        <v>76</v>
      </c>
      <c r="D32" s="14">
        <f>E106</f>
        <v>46</v>
      </c>
      <c r="E32" s="14"/>
      <c r="F32" s="14">
        <f>G106</f>
        <v>8</v>
      </c>
      <c r="G32" s="14"/>
      <c r="H32" s="14">
        <f>I106</f>
        <v>9</v>
      </c>
      <c r="I32" s="14"/>
      <c r="J32" s="14">
        <f>K106</f>
        <v>15</v>
      </c>
      <c r="K32" s="14"/>
      <c r="L32" s="14">
        <f>M106</f>
        <v>41</v>
      </c>
      <c r="M32" s="14"/>
      <c r="N32" s="14">
        <f>O106</f>
        <v>8</v>
      </c>
      <c r="O32" s="14"/>
      <c r="P32" s="14">
        <f>Q106</f>
        <v>8</v>
      </c>
      <c r="Q32" s="14"/>
      <c r="R32" s="14">
        <f>S106</f>
        <v>40</v>
      </c>
      <c r="S32" s="14"/>
      <c r="T32" s="14">
        <f>U106</f>
        <v>8</v>
      </c>
      <c r="U32" s="14"/>
      <c r="V32" s="14">
        <f>W106</f>
        <v>45</v>
      </c>
      <c r="W32" s="14"/>
      <c r="X32" s="14">
        <f>Y106</f>
        <v>8</v>
      </c>
      <c r="Y32" s="14"/>
      <c r="Z32" s="14">
        <f>AA106</f>
        <v>8</v>
      </c>
      <c r="AA32" s="14"/>
      <c r="AB32" s="14">
        <f>AC106</f>
        <v>38</v>
      </c>
      <c r="AC32" s="14"/>
      <c r="AD32" s="14">
        <f>AE106</f>
        <v>8</v>
      </c>
      <c r="AE32" s="14"/>
      <c r="AF32" s="14">
        <f>AG106</f>
        <v>8</v>
      </c>
      <c r="AG32" s="14"/>
      <c r="AH32" s="14">
        <f>AI106</f>
        <v>8</v>
      </c>
      <c r="AI32" s="14"/>
      <c r="AJ32" s="14">
        <f>AK106</f>
        <v>39</v>
      </c>
      <c r="AK32" s="14"/>
      <c r="AL32" s="14">
        <f>AM106</f>
        <v>8</v>
      </c>
      <c r="AM32" s="14"/>
      <c r="AN32" s="14">
        <f>AO106</f>
        <v>8</v>
      </c>
      <c r="AO32" s="14"/>
      <c r="AP32" s="14">
        <f>AQ106</f>
        <v>36</v>
      </c>
      <c r="AQ32" s="14"/>
      <c r="AR32" s="14">
        <f>AS106</f>
        <v>8</v>
      </c>
      <c r="AS32" s="14"/>
      <c r="AT32" s="14">
        <f>AU106</f>
        <v>8</v>
      </c>
      <c r="AU32" s="14"/>
    </row>
    <row r="33" spans="1:48" x14ac:dyDescent="0.25">
      <c r="A33" s="25" t="s">
        <v>75</v>
      </c>
      <c r="C33" s="13" t="s">
        <v>77</v>
      </c>
      <c r="D33" s="14">
        <f ca="1">F38+D32</f>
        <v>281</v>
      </c>
      <c r="E33" s="14"/>
      <c r="F33" s="14">
        <f t="shared" ref="F33" ca="1" si="99">H38+F32</f>
        <v>253</v>
      </c>
      <c r="G33" s="14"/>
      <c r="H33" s="14">
        <f t="shared" ref="H33" ca="1" si="100">J38+H32</f>
        <v>244</v>
      </c>
      <c r="I33" s="14"/>
      <c r="J33" s="14">
        <f t="shared" ref="J33" ca="1" si="101">L38+J32</f>
        <v>245</v>
      </c>
      <c r="K33" s="14"/>
      <c r="L33" s="14">
        <f t="shared" ref="L33" ca="1" si="102">N38+L32</f>
        <v>192</v>
      </c>
      <c r="M33" s="14"/>
      <c r="N33" s="14">
        <f t="shared" ref="N33" ca="1" si="103">P38+N32</f>
        <v>158</v>
      </c>
      <c r="O33" s="14"/>
      <c r="P33" s="14">
        <f t="shared" ref="P33" ca="1" si="104">R38+P32</f>
        <v>182</v>
      </c>
      <c r="Q33" s="14"/>
      <c r="R33" s="14">
        <f t="shared" ref="R33" ca="1" si="105">T38+R32</f>
        <v>135</v>
      </c>
      <c r="S33" s="14"/>
      <c r="T33" s="14">
        <f t="shared" ref="T33" ca="1" si="106">V38+T32</f>
        <v>113</v>
      </c>
      <c r="U33" s="14"/>
      <c r="V33" s="14">
        <f t="shared" ref="V33" ca="1" si="107">X38+V32</f>
        <v>115</v>
      </c>
      <c r="W33" s="14"/>
      <c r="X33" s="14">
        <f t="shared" ref="X33" ca="1" si="108">Z38+X32</f>
        <v>90</v>
      </c>
      <c r="Y33" s="14"/>
      <c r="Z33" s="14">
        <f t="shared" ref="Z33" ca="1" si="109">AB38+Z32</f>
        <v>92</v>
      </c>
      <c r="AA33" s="14"/>
      <c r="AB33" s="14">
        <f t="shared" ref="AB33" ca="1" si="110">AD38+AB32</f>
        <v>52</v>
      </c>
      <c r="AC33" s="14"/>
      <c r="AD33" s="14">
        <f t="shared" ref="AD33" ca="1" si="111">AF38+AD32</f>
        <v>30</v>
      </c>
      <c r="AE33" s="14"/>
      <c r="AF33" s="14">
        <f t="shared" ref="AF33" ca="1" si="112">AH38+AF32</f>
        <v>41</v>
      </c>
      <c r="AG33" s="14"/>
      <c r="AH33" s="14">
        <f t="shared" ref="AH33" ca="1" si="113">AJ38+AH32</f>
        <v>49</v>
      </c>
      <c r="AI33" s="14"/>
      <c r="AJ33" s="14">
        <f t="shared" ref="AJ33" ca="1" si="114">AL38+AJ32</f>
        <v>74</v>
      </c>
      <c r="AK33" s="14"/>
      <c r="AL33" s="14">
        <f t="shared" ref="AL33" ca="1" si="115">AN38+AL32</f>
        <v>43</v>
      </c>
      <c r="AM33" s="14"/>
      <c r="AN33" s="14">
        <f t="shared" ref="AN33" ca="1" si="116">AP38+AN32</f>
        <v>43</v>
      </c>
      <c r="AO33" s="14"/>
      <c r="AP33" s="14">
        <f t="shared" ref="AP33" ca="1" si="117">AR38+AP32</f>
        <v>31</v>
      </c>
      <c r="AQ33" s="14"/>
      <c r="AR33" s="14">
        <f t="shared" ref="AR33" ca="1" si="118">AT38+AR32</f>
        <v>13</v>
      </c>
      <c r="AS33" s="14"/>
      <c r="AT33" s="14">
        <f>AT32</f>
        <v>8</v>
      </c>
      <c r="AU33" s="14"/>
    </row>
    <row r="34" spans="1:48" x14ac:dyDescent="0.25">
      <c r="A34" s="25" t="s">
        <v>75</v>
      </c>
      <c r="C34" s="13" t="s">
        <v>78</v>
      </c>
      <c r="D34" s="14">
        <f ca="1">INT((D33-D$7)/$D$97)+1</f>
        <v>3</v>
      </c>
      <c r="E34" s="14"/>
      <c r="F34" s="14">
        <f ca="1">INT((F33-F$7)/$D$97)+1</f>
        <v>3</v>
      </c>
      <c r="G34" s="14"/>
      <c r="H34" s="14">
        <f ca="1">INT((H33-H$7)/$D$97)+1</f>
        <v>3</v>
      </c>
      <c r="I34" s="14"/>
      <c r="J34" s="14">
        <f ca="1">INT((J33-J$7)/$D$97)+1</f>
        <v>3</v>
      </c>
      <c r="K34" s="14"/>
      <c r="L34" s="14">
        <f ca="1">INT((L33-L$7)/$D$97)+1</f>
        <v>2</v>
      </c>
      <c r="M34" s="14"/>
      <c r="N34" s="14">
        <f ca="1">INT((N33-N$7)/$D$97)+1</f>
        <v>2</v>
      </c>
      <c r="O34" s="14"/>
      <c r="P34" s="14">
        <f ca="1">INT((P33-P$7)/$D$97)+1</f>
        <v>2</v>
      </c>
      <c r="Q34" s="14"/>
      <c r="R34" s="14">
        <f ca="1">INT((R33-R$7)/$D$97)+1</f>
        <v>1</v>
      </c>
      <c r="S34" s="14"/>
      <c r="T34" s="14">
        <f ca="1">INT((T33-T$7)/$D$97)+1</f>
        <v>2</v>
      </c>
      <c r="U34" s="14"/>
      <c r="V34" s="14">
        <f t="shared" ref="V34" ca="1" si="119">INT((V33-V$7)/$D$97)+1</f>
        <v>2</v>
      </c>
      <c r="W34" s="14"/>
      <c r="X34" s="14">
        <f t="shared" ref="X34" ca="1" si="120">INT((X33-X$7)/$D$97)+1</f>
        <v>1</v>
      </c>
      <c r="Y34" s="14"/>
      <c r="Z34" s="14">
        <f t="shared" ref="Z34" ca="1" si="121">INT((Z33-Z$7)/$D$97)+1</f>
        <v>1</v>
      </c>
      <c r="AA34" s="14"/>
      <c r="AB34" s="14">
        <f t="shared" ref="AB34" ca="1" si="122">INT((AB33-AB$7)/$D$97)+1</f>
        <v>0</v>
      </c>
      <c r="AC34" s="14"/>
      <c r="AD34" s="14">
        <f t="shared" ref="AD34" ca="1" si="123">INT((AD33-AD$7)/$D$97)+1</f>
        <v>1</v>
      </c>
      <c r="AE34" s="14"/>
      <c r="AF34" s="14">
        <f t="shared" ref="AF34" ca="1" si="124">INT((AF33-AF$7)/$D$97)+1</f>
        <v>1</v>
      </c>
      <c r="AG34" s="14"/>
      <c r="AH34" s="14">
        <f t="shared" ref="AH34" ca="1" si="125">INT((AH33-AH$7)/$D$97)+1</f>
        <v>1</v>
      </c>
      <c r="AI34" s="14"/>
      <c r="AJ34" s="14">
        <f t="shared" ref="AJ34" ca="1" si="126">INT((AJ33-AJ$7)/$D$97)+1</f>
        <v>1</v>
      </c>
      <c r="AK34" s="14"/>
      <c r="AL34" s="14">
        <f t="shared" ref="AL34" ca="1" si="127">INT((AL33-AL$7)/$D$97)+1</f>
        <v>1</v>
      </c>
      <c r="AM34" s="14"/>
      <c r="AN34" s="14">
        <f t="shared" ref="AN34" ca="1" si="128">INT((AN33-AN$7)/$D$97)+1</f>
        <v>1</v>
      </c>
      <c r="AO34" s="14"/>
      <c r="AP34" s="14">
        <f t="shared" ref="AP34" ca="1" si="129">INT((AP33-AP$7)/$D$97)+1</f>
        <v>1</v>
      </c>
      <c r="AQ34" s="14"/>
      <c r="AR34" s="14">
        <f t="shared" ref="AR34" ca="1" si="130">INT((AR33-AR$7)/$D$97)+1</f>
        <v>0</v>
      </c>
      <c r="AS34" s="14"/>
      <c r="AT34" s="14">
        <f t="shared" ref="AT34" si="131">INT((AT33-AT$7)/$D$97)+1</f>
        <v>1</v>
      </c>
      <c r="AU34" s="14"/>
    </row>
    <row r="35" spans="1:48" x14ac:dyDescent="0.25">
      <c r="A35" s="25" t="s">
        <v>75</v>
      </c>
      <c r="C35" s="13" t="s">
        <v>79</v>
      </c>
      <c r="D35" s="14">
        <f ca="1">IF((D33-((D34-1)*$D$97+D$7+D$101+D$102))&gt;0,D34+1,D34)</f>
        <v>4</v>
      </c>
      <c r="E35" s="14"/>
      <c r="F35" s="14">
        <f ca="1">IF((F33-((F34-1)*$D$97+F$7+F$101+F$102))&gt;0,F34+1,F34)</f>
        <v>3</v>
      </c>
      <c r="G35" s="14"/>
      <c r="H35" s="14">
        <f ca="1">IF((H33-((H34-1)*$D$97+H$7+H$101+H$102))&gt;0,H34+1,H34)</f>
        <v>3</v>
      </c>
      <c r="I35" s="14"/>
      <c r="J35" s="14">
        <f ca="1">IF((J33-((J34-1)*$D$97+J$7+J$101+J$102))&gt;0,J34+1,J34)</f>
        <v>3</v>
      </c>
      <c r="K35" s="14"/>
      <c r="L35" s="14">
        <f ca="1">IF((L33-((L34-1)*$D$97+L$7+L$101+L$102))&gt;0,L34+1,L34)</f>
        <v>3</v>
      </c>
      <c r="M35" s="14"/>
      <c r="N35" s="14">
        <f ca="1">IF((N33-((N34-1)*$D$97+N$7+N$101+N$102))&gt;0,N34+1,N34)</f>
        <v>2</v>
      </c>
      <c r="O35" s="14"/>
      <c r="P35" s="14">
        <f ca="1">IF((P33-((P34-1)*$D$97+P$7+P$101+P$102))&gt;0,P34+1,P34)</f>
        <v>2</v>
      </c>
      <c r="Q35" s="14"/>
      <c r="R35" s="14">
        <f ca="1">IF((R33-((R34-1)*$D$97+R$7+R$101+R$102))&gt;0,R34+1,R34)</f>
        <v>2</v>
      </c>
      <c r="S35" s="14"/>
      <c r="T35" s="14">
        <f ca="1">IF((T33-((T34-1)*$D$97+T$7+T$101+T$102))&gt;0,T34+1,T34)</f>
        <v>2</v>
      </c>
      <c r="U35" s="14"/>
      <c r="V35" s="14">
        <f ca="1">IF((V33-((V34-1)*$D$97+V$7+V$101+V$102))&gt;0,V34+1,V34)</f>
        <v>2</v>
      </c>
      <c r="W35" s="14"/>
      <c r="X35" s="14">
        <f ca="1">IF((X33-((X34-1)*$D$97+X$7+X$101+X$102))&gt;0,X34+1,X34)</f>
        <v>1</v>
      </c>
      <c r="Y35" s="14"/>
      <c r="Z35" s="14">
        <f ca="1">IF((Z33-((Z34-1)*$D$97+Z$7+Z$101+Z$102))&gt;0,Z34+1,Z34)</f>
        <v>1</v>
      </c>
      <c r="AA35" s="14"/>
      <c r="AB35" s="14">
        <f ca="1">IF((AB33-((AB34-1)*$D$97+AB$7+AB$101+AB$102))&gt;0,AB34+1,AB34)</f>
        <v>1</v>
      </c>
      <c r="AC35" s="14"/>
      <c r="AD35" s="14">
        <f ca="1">IF((AD33-((AD34-1)*$D$97+AD$7+AD$101+AD$102))&gt;0,AD34+1,AD34)</f>
        <v>1</v>
      </c>
      <c r="AE35" s="14"/>
      <c r="AF35" s="14">
        <f ca="1">IF((AF33-((AF34-1)*$D$97+AF$7+AF$101+AF$102))&gt;0,AF34+1,AF34)</f>
        <v>1</v>
      </c>
      <c r="AG35" s="14"/>
      <c r="AH35" s="14">
        <f ca="1">IF((AH33-((AH34-1)*$D$97+AH$7+AH$101+AH$102))&gt;0,AH34+1,AH34)</f>
        <v>1</v>
      </c>
      <c r="AI35" s="14"/>
      <c r="AJ35" s="14">
        <f ca="1">IF((AJ33-((AJ34-1)*$D$97+AJ$7+AJ$101+AJ$102))&gt;0,AJ34+1,AJ34)</f>
        <v>1</v>
      </c>
      <c r="AK35" s="14"/>
      <c r="AL35" s="14">
        <f ca="1">IF((AL33-((AL34-1)*$D$97+AL$7+AL$101+AL$102))&gt;0,AL34+1,AL34)</f>
        <v>1</v>
      </c>
      <c r="AM35" s="14"/>
      <c r="AN35" s="14">
        <f ca="1">IF((AN33-((AN34-1)*$D$97+AN$7+AN$101+AN$102))&gt;0,AN34+1,AN34)</f>
        <v>1</v>
      </c>
      <c r="AO35" s="14"/>
      <c r="AP35" s="14">
        <f ca="1">IF((AP33-((AP34-1)*$D$97+AP$7+AP$101+AP$102))&gt;0,AP34+1,AP34)</f>
        <v>1</v>
      </c>
      <c r="AQ35" s="14"/>
      <c r="AR35" s="14">
        <f ca="1">IF((AR33-((AR34-1)*$D$97+AR$7+AR$101+AR$102))&gt;0,AR34+1,AR34)</f>
        <v>0</v>
      </c>
      <c r="AS35" s="14"/>
      <c r="AT35" s="14">
        <f ca="1">IF((AT33-((AT34-1)*$D$97+AT$7+AT$101+AT$102))&gt;0,AT34+1,AT34)</f>
        <v>1</v>
      </c>
      <c r="AU35" s="14"/>
    </row>
    <row r="36" spans="1:48" x14ac:dyDescent="0.25">
      <c r="A36" s="25" t="s">
        <v>75</v>
      </c>
      <c r="C36" s="13" t="s">
        <v>80</v>
      </c>
      <c r="D36" s="14">
        <f ca="1">(D35-1)*$D$97+D$7+D$103</f>
        <v>324</v>
      </c>
      <c r="E36" s="14"/>
      <c r="F36" s="14">
        <f ca="1">(F35-1)*$D$97+F$7+F$103</f>
        <v>230</v>
      </c>
      <c r="G36" s="14"/>
      <c r="H36" s="14">
        <f ca="1">(H35-1)*$D$97+H$7+H$103</f>
        <v>240</v>
      </c>
      <c r="I36" s="14"/>
      <c r="J36" s="14">
        <f ca="1">(J35-1)*$D$97+J$7+J$103</f>
        <v>230</v>
      </c>
      <c r="K36" s="14"/>
      <c r="L36" s="14">
        <f ca="1">(L35-1)*$D$97+L$7+L$103</f>
        <v>225</v>
      </c>
      <c r="M36" s="14"/>
      <c r="N36" s="14">
        <f ca="1">(N35-1)*$D$97+N$7+N$103</f>
        <v>146</v>
      </c>
      <c r="O36" s="14"/>
      <c r="P36" s="14">
        <f ca="1">(P35-1)*$D$97+P$7+P$103</f>
        <v>145</v>
      </c>
      <c r="Q36" s="14"/>
      <c r="R36" s="14">
        <f ca="1">(R35-1)*$D$97+R$7+R$103</f>
        <v>169</v>
      </c>
      <c r="S36" s="14"/>
      <c r="T36" s="14">
        <f ca="1">(T35-1)*$D$97+T$7+T$103</f>
        <v>90</v>
      </c>
      <c r="U36" s="14"/>
      <c r="V36" s="14">
        <f ca="1">(V35-1)*$D$97+V$7+V$103</f>
        <v>100</v>
      </c>
      <c r="W36" s="14"/>
      <c r="X36" s="14">
        <f ca="1">(X35-1)*$D$97+X$7+X$103</f>
        <v>65</v>
      </c>
      <c r="Y36" s="14"/>
      <c r="Z36" s="14">
        <f ca="1">(Z35-1)*$D$97+Z$7+Z$103</f>
        <v>77</v>
      </c>
      <c r="AA36" s="14"/>
      <c r="AB36" s="14">
        <f ca="1">(AB35-1)*$D$97+AB$7+AB$103</f>
        <v>79</v>
      </c>
      <c r="AC36" s="14"/>
      <c r="AD36" s="14">
        <f ca="1">(AD35-1)*$D$97+AD$7+AD$103</f>
        <v>9</v>
      </c>
      <c r="AE36" s="14"/>
      <c r="AF36" s="14">
        <f ca="1">(AF35-1)*$D$97+AF$7+AF$103</f>
        <v>17</v>
      </c>
      <c r="AG36" s="14"/>
      <c r="AH36" s="14">
        <f ca="1">(AH35-1)*$D$97+AH$7+AH$103</f>
        <v>28</v>
      </c>
      <c r="AI36" s="14"/>
      <c r="AJ36" s="14">
        <f ca="1">(AJ35-1)*$D$97+AJ$7+AJ$103</f>
        <v>36</v>
      </c>
      <c r="AK36" s="14"/>
      <c r="AL36" s="14">
        <f ca="1">(AL35-1)*$D$97+AL$7+AL$103</f>
        <v>30</v>
      </c>
      <c r="AM36" s="14"/>
      <c r="AN36" s="14">
        <f ca="1">(AN35-1)*$D$97+AN$7+AN$103</f>
        <v>30</v>
      </c>
      <c r="AO36" s="14"/>
      <c r="AP36" s="14">
        <f ca="1">(AP35-1)*$D$97+AP$7+AP$103</f>
        <v>30</v>
      </c>
      <c r="AQ36" s="14"/>
      <c r="AR36" s="14">
        <f ca="1">(AR35-1)*$D$97+AR$7+AR$103</f>
        <v>-10</v>
      </c>
      <c r="AS36" s="14"/>
      <c r="AT36" s="14">
        <f ca="1">(AT35-1)*$D$97+AT$7+AT$103</f>
        <v>0</v>
      </c>
      <c r="AU36" s="14"/>
    </row>
    <row r="37" spans="1:48" x14ac:dyDescent="0.25">
      <c r="A37" s="25" t="s">
        <v>75</v>
      </c>
      <c r="C37" s="13" t="s">
        <v>81</v>
      </c>
      <c r="D37" s="14">
        <f t="shared" ref="D37" ca="1" si="132">D36+D104</f>
        <v>361</v>
      </c>
      <c r="E37" s="14"/>
      <c r="F37" s="14">
        <f ca="1">F36+F104</f>
        <v>276.5</v>
      </c>
      <c r="G37" s="14"/>
      <c r="H37" s="14">
        <f ca="1">H36+H104</f>
        <v>288.5</v>
      </c>
      <c r="I37" s="14"/>
      <c r="J37" s="14">
        <f ca="1">J36+J104</f>
        <v>280.5</v>
      </c>
      <c r="K37" s="14"/>
      <c r="L37" s="14">
        <f ca="1">L36+L104</f>
        <v>270.5</v>
      </c>
      <c r="M37" s="14"/>
      <c r="N37" s="14">
        <f ca="1">N36+N104</f>
        <v>192</v>
      </c>
      <c r="O37" s="14"/>
      <c r="P37" s="14">
        <f ca="1">P36+P104</f>
        <v>191.5</v>
      </c>
      <c r="Q37" s="14"/>
      <c r="R37" s="14">
        <f ca="1">R36+R104</f>
        <v>215.5</v>
      </c>
      <c r="S37" s="14"/>
      <c r="T37" s="14">
        <f ca="1">T36+T104</f>
        <v>136.5</v>
      </c>
      <c r="U37" s="14"/>
      <c r="V37" s="14">
        <f ca="1">V36+V104</f>
        <v>144.5</v>
      </c>
      <c r="W37" s="14"/>
      <c r="X37" s="14">
        <f ca="1">X36+X104</f>
        <v>109.5</v>
      </c>
      <c r="Y37" s="14"/>
      <c r="Z37" s="14">
        <f ca="1">Z36+Z104</f>
        <v>124.5</v>
      </c>
      <c r="AA37" s="14"/>
      <c r="AB37" s="14">
        <f ca="1">AB36+AB104</f>
        <v>126.5</v>
      </c>
      <c r="AC37" s="14"/>
      <c r="AD37" s="14">
        <f ca="1">AD36+AD104</f>
        <v>55.5</v>
      </c>
      <c r="AE37" s="14"/>
      <c r="AF37" s="14">
        <f ca="1">AF36+AF104</f>
        <v>63.5</v>
      </c>
      <c r="AG37" s="14"/>
      <c r="AH37" s="14">
        <f ca="1">AH36+AH104</f>
        <v>72</v>
      </c>
      <c r="AI37" s="14"/>
      <c r="AJ37" s="14">
        <f ca="1">AJ36+AJ104</f>
        <v>82.5</v>
      </c>
      <c r="AK37" s="14"/>
      <c r="AL37" s="14">
        <f ca="1">AL36+AL104</f>
        <v>76.5</v>
      </c>
      <c r="AM37" s="14"/>
      <c r="AN37" s="14">
        <f ca="1">AN36+AN104</f>
        <v>75.5</v>
      </c>
      <c r="AO37" s="14"/>
      <c r="AP37" s="14">
        <f ca="1">AP36+AP104</f>
        <v>76.5</v>
      </c>
      <c r="AQ37" s="14"/>
      <c r="AR37" s="14">
        <f ca="1">AR36+AR104</f>
        <v>37.5</v>
      </c>
      <c r="AS37" s="14"/>
      <c r="AT37" s="14">
        <f ca="1">AT36+AT104</f>
        <v>27</v>
      </c>
      <c r="AU37" s="14"/>
      <c r="AV37" s="10"/>
    </row>
    <row r="38" spans="1:48" x14ac:dyDescent="0.25">
      <c r="A38" s="25" t="s">
        <v>75</v>
      </c>
      <c r="C38" s="13" t="s">
        <v>82</v>
      </c>
      <c r="D38" s="15">
        <f t="shared" ref="D38" ca="1" si="133">D36+5</f>
        <v>329</v>
      </c>
      <c r="E38" s="15"/>
      <c r="F38" s="15">
        <f t="shared" ref="F38" ca="1" si="134">F36+5</f>
        <v>235</v>
      </c>
      <c r="G38" s="15"/>
      <c r="H38" s="15">
        <f t="shared" ref="H38" ca="1" si="135">H36+5</f>
        <v>245</v>
      </c>
      <c r="I38" s="15"/>
      <c r="J38" s="15">
        <f t="shared" ref="J38" ca="1" si="136">J36+5</f>
        <v>235</v>
      </c>
      <c r="K38" s="15"/>
      <c r="L38" s="15">
        <f t="shared" ref="L38" ca="1" si="137">L36+5</f>
        <v>230</v>
      </c>
      <c r="M38" s="15"/>
      <c r="N38" s="15">
        <f t="shared" ref="N38" ca="1" si="138">N36+5</f>
        <v>151</v>
      </c>
      <c r="O38" s="15"/>
      <c r="P38" s="15">
        <f t="shared" ref="P38" ca="1" si="139">P36+5</f>
        <v>150</v>
      </c>
      <c r="Q38" s="15"/>
      <c r="R38" s="15">
        <f t="shared" ref="R38" ca="1" si="140">R36+5</f>
        <v>174</v>
      </c>
      <c r="S38" s="15"/>
      <c r="T38" s="15">
        <f t="shared" ref="T38" ca="1" si="141">T36+5</f>
        <v>95</v>
      </c>
      <c r="U38" s="15"/>
      <c r="V38" s="15">
        <f t="shared" ref="V38" ca="1" si="142">V36+5</f>
        <v>105</v>
      </c>
      <c r="W38" s="15"/>
      <c r="X38" s="15">
        <f t="shared" ref="X38" ca="1" si="143">X36+5</f>
        <v>70</v>
      </c>
      <c r="Y38" s="15"/>
      <c r="Z38" s="15">
        <f t="shared" ref="Z38" ca="1" si="144">Z36+5</f>
        <v>82</v>
      </c>
      <c r="AA38" s="15"/>
      <c r="AB38" s="15">
        <f t="shared" ref="AB38" ca="1" si="145">AB36+5</f>
        <v>84</v>
      </c>
      <c r="AC38" s="15"/>
      <c r="AD38" s="15">
        <f t="shared" ref="AD38" ca="1" si="146">AD36+5</f>
        <v>14</v>
      </c>
      <c r="AE38" s="15"/>
      <c r="AF38" s="15">
        <f t="shared" ref="AF38" ca="1" si="147">AF36+5</f>
        <v>22</v>
      </c>
      <c r="AG38" s="15"/>
      <c r="AH38" s="15">
        <f t="shared" ref="AH38" ca="1" si="148">AH36+5</f>
        <v>33</v>
      </c>
      <c r="AI38" s="15"/>
      <c r="AJ38" s="15">
        <f t="shared" ref="AJ38" ca="1" si="149">AJ36+5</f>
        <v>41</v>
      </c>
      <c r="AK38" s="15"/>
      <c r="AL38" s="15">
        <f t="shared" ref="AL38" ca="1" si="150">AL36+5</f>
        <v>35</v>
      </c>
      <c r="AM38" s="15"/>
      <c r="AN38" s="15">
        <f t="shared" ref="AN38" ca="1" si="151">AN36+5</f>
        <v>35</v>
      </c>
      <c r="AO38" s="15"/>
      <c r="AP38" s="15">
        <f t="shared" ref="AP38" ca="1" si="152">AP36+5</f>
        <v>35</v>
      </c>
      <c r="AQ38" s="15"/>
      <c r="AR38" s="15">
        <f t="shared" ref="AR38" ca="1" si="153">AR36+5</f>
        <v>-5</v>
      </c>
      <c r="AS38" s="15"/>
      <c r="AT38" s="15">
        <f t="shared" ref="AT38" ca="1" si="154">AT36+5</f>
        <v>5</v>
      </c>
      <c r="AU38" s="15"/>
    </row>
    <row r="39" spans="1:48" x14ac:dyDescent="0.25">
      <c r="A39" s="25" t="s">
        <v>75</v>
      </c>
      <c r="C39" s="13" t="s">
        <v>83</v>
      </c>
      <c r="D39" s="15">
        <f t="shared" ref="D39" si="155">D24</f>
        <v>0</v>
      </c>
      <c r="E39" s="15"/>
      <c r="F39" s="15">
        <f t="shared" ref="F39" si="156">F24</f>
        <v>467</v>
      </c>
      <c r="G39" s="15"/>
      <c r="H39" s="15">
        <f t="shared" ref="H39" si="157">H24</f>
        <v>811</v>
      </c>
      <c r="I39" s="15"/>
      <c r="J39" s="15">
        <f t="shared" ref="J39" si="158">J24</f>
        <v>1155</v>
      </c>
      <c r="K39" s="15"/>
      <c r="L39" s="15">
        <f t="shared" ref="L39" si="159">L24</f>
        <v>1803</v>
      </c>
      <c r="M39" s="15"/>
      <c r="N39" s="15">
        <f t="shared" ref="N39" si="160">N24</f>
        <v>2186</v>
      </c>
      <c r="O39" s="15"/>
      <c r="P39" s="15">
        <f t="shared" ref="P39" si="161">P24</f>
        <v>2530</v>
      </c>
      <c r="Q39" s="15"/>
      <c r="R39" s="15">
        <f t="shared" ref="R39" si="162">R24</f>
        <v>2874</v>
      </c>
      <c r="S39" s="15"/>
      <c r="T39" s="15">
        <f t="shared" ref="T39" si="163">T24</f>
        <v>3218</v>
      </c>
      <c r="U39" s="15"/>
      <c r="V39" s="15">
        <f t="shared" ref="V39" si="164">V24</f>
        <v>3562</v>
      </c>
      <c r="W39" s="15"/>
      <c r="X39" s="15">
        <f t="shared" ref="X39" si="165">X24</f>
        <v>3906</v>
      </c>
      <c r="Y39" s="15"/>
      <c r="Z39" s="15">
        <f t="shared" ref="Z39" si="166">Z24</f>
        <v>4250</v>
      </c>
      <c r="AA39" s="15"/>
      <c r="AB39" s="15">
        <f t="shared" ref="AB39" si="167">AB24</f>
        <v>4594</v>
      </c>
      <c r="AC39" s="15"/>
      <c r="AD39" s="15">
        <f t="shared" ref="AD39" si="168">AD24</f>
        <v>4938</v>
      </c>
      <c r="AE39" s="15"/>
      <c r="AF39" s="15">
        <f t="shared" ref="AF39" si="169">AF24</f>
        <v>5282</v>
      </c>
      <c r="AG39" s="15"/>
      <c r="AH39" s="15">
        <f t="shared" ref="AH39" si="170">AH24</f>
        <v>5626</v>
      </c>
      <c r="AI39" s="15"/>
      <c r="AJ39" s="15">
        <f t="shared" ref="AJ39" si="171">AJ24</f>
        <v>5986</v>
      </c>
      <c r="AK39" s="15"/>
      <c r="AL39" s="15">
        <f t="shared" ref="AL39" si="172">AL24</f>
        <v>6330</v>
      </c>
      <c r="AM39" s="15"/>
      <c r="AN39" s="15">
        <f t="shared" ref="AN39" si="173">AN24</f>
        <v>6674</v>
      </c>
      <c r="AO39" s="15"/>
      <c r="AP39" s="15">
        <f t="shared" ref="AP39" si="174">AP24</f>
        <v>7017.8</v>
      </c>
      <c r="AQ39" s="15"/>
      <c r="AR39" s="15">
        <f t="shared" ref="AR39" si="175">AR24</f>
        <v>7361.8</v>
      </c>
      <c r="AS39" s="15"/>
      <c r="AT39" s="15">
        <f t="shared" ref="AT39" si="176">AT24</f>
        <v>7705.8</v>
      </c>
      <c r="AU39" s="15"/>
    </row>
    <row r="40" spans="1:48" x14ac:dyDescent="0.25">
      <c r="A40" s="25" t="s">
        <v>75</v>
      </c>
    </row>
    <row r="41" spans="1:48" x14ac:dyDescent="0.25">
      <c r="A41" s="25" t="s">
        <v>75</v>
      </c>
    </row>
    <row r="42" spans="1:48" ht="18.75" x14ac:dyDescent="0.3">
      <c r="C42" s="73" t="s">
        <v>86</v>
      </c>
      <c r="D42" s="74"/>
      <c r="E42" s="79"/>
    </row>
    <row r="43" spans="1:48" x14ac:dyDescent="0.25">
      <c r="C43" s="2" t="s">
        <v>87</v>
      </c>
      <c r="D43" s="43">
        <v>10</v>
      </c>
      <c r="E43" s="43">
        <v>20</v>
      </c>
    </row>
    <row r="44" spans="1:48" x14ac:dyDescent="0.25">
      <c r="C44" s="2" t="s">
        <v>88</v>
      </c>
      <c r="D44" s="44">
        <v>-5</v>
      </c>
      <c r="E44" s="44">
        <v>10</v>
      </c>
      <c r="F44" s="44" t="s">
        <v>89</v>
      </c>
    </row>
    <row r="45" spans="1:48" x14ac:dyDescent="0.25">
      <c r="C45" s="2" t="s">
        <v>90</v>
      </c>
      <c r="D45" s="7" t="s">
        <v>91</v>
      </c>
    </row>
    <row r="47" spans="1:48" hidden="1" x14ac:dyDescent="0.25">
      <c r="A47" s="25" t="s">
        <v>75</v>
      </c>
    </row>
    <row r="48" spans="1:48" ht="15.75" thickBot="1" x14ac:dyDescent="0.3"/>
    <row r="49" spans="1:51" ht="18.75" x14ac:dyDescent="0.3">
      <c r="C49" s="58" t="s">
        <v>92</v>
      </c>
      <c r="D49" s="59"/>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W49" s="23" t="s">
        <v>93</v>
      </c>
      <c r="AX49" s="23"/>
      <c r="AY49" s="23"/>
    </row>
    <row r="50" spans="1:51" x14ac:dyDescent="0.25">
      <c r="C50" s="20"/>
      <c r="D50" s="17" t="str">
        <f>D$6</f>
        <v>Market</v>
      </c>
      <c r="E50" s="18"/>
      <c r="F50" s="17" t="str">
        <f>F$6</f>
        <v>Fell</v>
      </c>
      <c r="G50" s="18"/>
      <c r="H50" s="17" t="str">
        <f>H$6</f>
        <v>Hayes</v>
      </c>
      <c r="I50" s="18"/>
      <c r="J50" s="17" t="str">
        <f>J$6</f>
        <v>Grove</v>
      </c>
      <c r="K50" s="18"/>
      <c r="L50" s="17" t="str">
        <f>L$6</f>
        <v>McAllister</v>
      </c>
      <c r="M50" s="18"/>
      <c r="N50" s="17" t="str">
        <f>N$6</f>
        <v>Golden Gate</v>
      </c>
      <c r="O50" s="18"/>
      <c r="P50" s="17" t="str">
        <f>P$6</f>
        <v>Turk</v>
      </c>
      <c r="Q50" s="18"/>
      <c r="R50" s="17" t="str">
        <f>R$6</f>
        <v>Eddy</v>
      </c>
      <c r="S50" s="18"/>
      <c r="T50" s="17" t="str">
        <f>T$6</f>
        <v>Ellis</v>
      </c>
      <c r="U50" s="18"/>
      <c r="V50" s="17" t="str">
        <f>V$6</f>
        <v>O'Farrell</v>
      </c>
      <c r="W50" s="18"/>
      <c r="X50" s="17" t="str">
        <f>X$6</f>
        <v>Geary</v>
      </c>
      <c r="Y50" s="18"/>
      <c r="Z50" s="17" t="str">
        <f>Z$6</f>
        <v>Post</v>
      </c>
      <c r="AA50" s="18"/>
      <c r="AB50" s="17" t="str">
        <f>AB$6</f>
        <v>Sutter</v>
      </c>
      <c r="AC50" s="18"/>
      <c r="AD50" s="17" t="str">
        <f>AD$6</f>
        <v>Bush</v>
      </c>
      <c r="AE50" s="18"/>
      <c r="AF50" s="17" t="str">
        <f>AF$6</f>
        <v>Pine</v>
      </c>
      <c r="AG50" s="18"/>
      <c r="AH50" s="17" t="str">
        <f>AH$6</f>
        <v>California</v>
      </c>
      <c r="AI50" s="18"/>
      <c r="AJ50" s="17" t="str">
        <f>AJ$6</f>
        <v>Sacramento</v>
      </c>
      <c r="AK50" s="18"/>
      <c r="AL50" s="17" t="str">
        <f>AL$6</f>
        <v>Clay</v>
      </c>
      <c r="AM50" s="18"/>
      <c r="AN50" s="17" t="str">
        <f>AN$6</f>
        <v>Washington</v>
      </c>
      <c r="AO50" s="18"/>
      <c r="AP50" s="17" t="str">
        <f>AP$6</f>
        <v>Jackson</v>
      </c>
      <c r="AQ50" s="18"/>
      <c r="AR50" s="17" t="str">
        <f>AR$6</f>
        <v>Pacific</v>
      </c>
      <c r="AS50" s="18"/>
      <c r="AT50" s="17" t="str">
        <f>AT$6</f>
        <v>Broadway</v>
      </c>
      <c r="AU50" s="18"/>
      <c r="AW50" s="21" t="s">
        <v>66</v>
      </c>
      <c r="AX50" s="2" t="s">
        <v>67</v>
      </c>
      <c r="AY50" s="2" t="s">
        <v>68</v>
      </c>
    </row>
    <row r="51" spans="1:51" x14ac:dyDescent="0.25">
      <c r="C51" s="20" t="s">
        <v>69</v>
      </c>
      <c r="D51" s="5">
        <v>0</v>
      </c>
      <c r="E51" s="5"/>
      <c r="F51" s="54">
        <f ca="1">F57-F60</f>
        <v>19.61363636363636</v>
      </c>
      <c r="G51" s="54"/>
      <c r="H51" s="54">
        <f ca="1">H57-H60</f>
        <v>17.431818181818173</v>
      </c>
      <c r="I51" s="54"/>
      <c r="J51" s="54">
        <f ca="1">J57-J60</f>
        <v>35.249999999999986</v>
      </c>
      <c r="K51" s="54"/>
      <c r="L51" s="54">
        <f ca="1">L57-L60</f>
        <v>-35.02272727272728</v>
      </c>
      <c r="M51" s="54"/>
      <c r="N51" s="54">
        <f ca="1">N57-N60</f>
        <v>2.7045454545454675</v>
      </c>
      <c r="O51" s="54"/>
      <c r="P51" s="54">
        <f ca="1">P57-P60</f>
        <v>13.818181818181813</v>
      </c>
      <c r="Q51" s="54"/>
      <c r="R51" s="54">
        <f ca="1">R57-R60</f>
        <v>-2.363636363636374</v>
      </c>
      <c r="S51" s="54"/>
      <c r="T51" s="54">
        <f ca="1">T57-T60</f>
        <v>1.818181818181813</v>
      </c>
      <c r="U51" s="54"/>
      <c r="V51" s="54">
        <f t="shared" ref="V51" ca="1" si="177">V57-V60</f>
        <v>2.818181818181813</v>
      </c>
      <c r="W51" s="54"/>
      <c r="X51" s="54">
        <f t="shared" ref="X51" ca="1" si="178">X57-X60</f>
        <v>-42.181818181818187</v>
      </c>
      <c r="Y51" s="54"/>
      <c r="Z51" s="54">
        <f t="shared" ref="Z51" ca="1" si="179">Z57-Z60</f>
        <v>0.81818181818181301</v>
      </c>
      <c r="AA51" s="54"/>
      <c r="AB51" s="54">
        <f t="shared" ref="AB51" ca="1" si="180">AB57-AB60</f>
        <v>10.818181818181813</v>
      </c>
      <c r="AC51" s="54"/>
      <c r="AD51" s="54">
        <f t="shared" ref="AD51" ca="1" si="181">AD57-AD60</f>
        <v>-1.363636363636374</v>
      </c>
      <c r="AE51" s="54"/>
      <c r="AF51" s="54">
        <f t="shared" ref="AF51" ca="1" si="182">AF57-AF60</f>
        <v>4.818181818181813</v>
      </c>
      <c r="AG51" s="54"/>
      <c r="AH51" s="54">
        <f t="shared" ref="AH51" ca="1" si="183">AH57-AH60</f>
        <v>1.818181818181813</v>
      </c>
      <c r="AI51" s="54"/>
      <c r="AJ51" s="54">
        <f t="shared" ref="AJ51" ca="1" si="184">AJ57-AJ60</f>
        <v>5.181818181818187</v>
      </c>
      <c r="AK51" s="54"/>
      <c r="AL51" s="54">
        <f t="shared" ref="AL51" ca="1" si="185">AL57-AL60</f>
        <v>19</v>
      </c>
      <c r="AM51" s="54"/>
      <c r="AN51" s="54">
        <f t="shared" ref="AN51" ca="1" si="186">AN57-AN60</f>
        <v>26.818181818181813</v>
      </c>
      <c r="AO51" s="54"/>
      <c r="AP51" s="54">
        <f t="shared" ref="AP51" ca="1" si="187">AP57-AP60</f>
        <v>34.631818181818176</v>
      </c>
      <c r="AQ51" s="54"/>
      <c r="AR51" s="54">
        <f t="shared" ref="AR51" ca="1" si="188">AR57-AR60</f>
        <v>-7.5500000000000114</v>
      </c>
      <c r="AS51" s="54"/>
      <c r="AT51" s="54">
        <f t="shared" ref="AT51" ca="1" si="189">AT57-AT60</f>
        <v>2.818181818181813</v>
      </c>
      <c r="AU51" s="54"/>
      <c r="AW51" s="22" t="s">
        <v>94</v>
      </c>
      <c r="AX51" s="5">
        <f ca="1">SUMIF(D51:AU51,"&lt;0")*-1+COUNTIF(D51:AU51,"&lt;0")*5</f>
        <v>113.48181818181823</v>
      </c>
      <c r="AY51" s="5">
        <v>1</v>
      </c>
    </row>
    <row r="52" spans="1:51" x14ac:dyDescent="0.25">
      <c r="C52" s="20" t="s">
        <v>71</v>
      </c>
      <c r="D52" s="5">
        <f ca="1">D111</f>
        <v>37</v>
      </c>
      <c r="E52" s="5"/>
      <c r="F52" s="54">
        <f ca="1">IF(F51&lt;0,"N/A",F61-F57)</f>
        <v>26.88636363636364</v>
      </c>
      <c r="G52" s="54"/>
      <c r="H52" s="54">
        <f ca="1">IF(H51&lt;0,"N/A",H61-H57)</f>
        <v>31.068181818181827</v>
      </c>
      <c r="I52" s="54"/>
      <c r="J52" s="54">
        <f ca="1">IF(J51&lt;0,"N/A",J61-J57)</f>
        <v>15.250000000000014</v>
      </c>
      <c r="K52" s="54"/>
      <c r="L52" s="54" t="str">
        <f ca="1">IF(L51&lt;0,"N/A",L61-L57)</f>
        <v>N/A</v>
      </c>
      <c r="M52" s="54"/>
      <c r="N52" s="54">
        <f ca="1">IF(N51&lt;0,"N/A",N61-N57)</f>
        <v>43.295454545454533</v>
      </c>
      <c r="O52" s="54"/>
      <c r="P52" s="54">
        <f ca="1">IF(P51&lt;0,"N/A",P61-P57)</f>
        <v>32.681818181818187</v>
      </c>
      <c r="Q52" s="54"/>
      <c r="R52" s="54" t="str">
        <f ca="1">IF(R51&lt;0,"N/A",R61-R57)</f>
        <v>N/A</v>
      </c>
      <c r="S52" s="54"/>
      <c r="T52" s="54">
        <f ca="1">IF(T51&lt;0,"N/A",T61-T57)</f>
        <v>44.681818181818187</v>
      </c>
      <c r="U52" s="54"/>
      <c r="V52" s="54">
        <f t="shared" ref="V52" ca="1" si="190">IF(V51&lt;0,"N/A",V61-V57)</f>
        <v>41.681818181818187</v>
      </c>
      <c r="W52" s="54"/>
      <c r="X52" s="54" t="str">
        <f t="shared" ref="X52" ca="1" si="191">IF(X51&lt;0,"N/A",X61-X57)</f>
        <v>N/A</v>
      </c>
      <c r="Y52" s="54"/>
      <c r="Z52" s="54">
        <f t="shared" ref="Z52" ca="1" si="192">IF(Z51&lt;0,"N/A",Z61-Z57)</f>
        <v>46.681818181818187</v>
      </c>
      <c r="AA52" s="54"/>
      <c r="AB52" s="54">
        <f t="shared" ref="AB52" ca="1" si="193">IF(AB51&lt;0,"N/A",AB61-AB57)</f>
        <v>36.681818181818187</v>
      </c>
      <c r="AC52" s="54"/>
      <c r="AD52" s="54" t="str">
        <f t="shared" ref="AD52" ca="1" si="194">IF(AD51&lt;0,"N/A",AD61-AD57)</f>
        <v>N/A</v>
      </c>
      <c r="AE52" s="54"/>
      <c r="AF52" s="54">
        <f t="shared" ref="AF52" ca="1" si="195">IF(AF51&lt;0,"N/A",AF61-AF57)</f>
        <v>41.681818181818187</v>
      </c>
      <c r="AG52" s="54"/>
      <c r="AH52" s="54">
        <f t="shared" ref="AH52" ca="1" si="196">IF(AH51&lt;0,"N/A",AH61-AH57)</f>
        <v>42.181818181818187</v>
      </c>
      <c r="AI52" s="54"/>
      <c r="AJ52" s="54">
        <f t="shared" ref="AJ52" ca="1" si="197">IF(AJ51&lt;0,"N/A",AJ61-AJ57)</f>
        <v>41.318181818181813</v>
      </c>
      <c r="AK52" s="54"/>
      <c r="AL52" s="54">
        <f t="shared" ref="AL52" ca="1" si="198">IF(AL51&lt;0,"N/A",AL61-AL57)</f>
        <v>27.5</v>
      </c>
      <c r="AM52" s="54"/>
      <c r="AN52" s="54">
        <f t="shared" ref="AN52" ca="1" si="199">IF(AN51&lt;0,"N/A",AN61-AN57)</f>
        <v>18.681818181818187</v>
      </c>
      <c r="AO52" s="54"/>
      <c r="AP52" s="54">
        <f t="shared" ref="AP52" ca="1" si="200">IF(AP51&lt;0,"N/A",AP61-AP57)</f>
        <v>11.868181818181824</v>
      </c>
      <c r="AQ52" s="54"/>
      <c r="AR52" s="54" t="str">
        <f t="shared" ref="AR52" ca="1" si="201">IF(AR51&lt;0,"N/A",AR61-AR57)</f>
        <v>N/A</v>
      </c>
      <c r="AS52" s="54"/>
      <c r="AT52" s="54">
        <f t="shared" ref="AT52" ca="1" si="202">IF(AT51&lt;0,"N/A",AT61-AT57)</f>
        <v>27.181818181818187</v>
      </c>
      <c r="AU52" s="54"/>
      <c r="AW52" s="22" t="s">
        <v>95</v>
      </c>
      <c r="AX52" s="5">
        <f ca="1">COUNTIF(D52:AU52,"&lt;5")*10</f>
        <v>0</v>
      </c>
      <c r="AY52" s="5">
        <v>1</v>
      </c>
    </row>
    <row r="53" spans="1:51" ht="15.75" thickBot="1" x14ac:dyDescent="0.3">
      <c r="C53" s="11" t="s">
        <v>96</v>
      </c>
      <c r="D53" s="12" t="str">
        <f>IF(D51&gt;=0,"N/A",D57-(D61-$D$97))</f>
        <v>N/A</v>
      </c>
      <c r="E53" s="12"/>
      <c r="F53" s="55" t="str">
        <f ca="1">IF(F51&gt;=0,"N/A",F57-(F61-$D$97))</f>
        <v>N/A</v>
      </c>
      <c r="G53" s="12"/>
      <c r="H53" s="55" t="str">
        <f ca="1">IF(H51&gt;=0,"N/A",H57-(H61-$D$97))</f>
        <v>N/A</v>
      </c>
      <c r="I53" s="12"/>
      <c r="J53" s="55" t="str">
        <f ca="1">IF(J51&gt;=0,"N/A",J57-(J61-$D$97))</f>
        <v>N/A</v>
      </c>
      <c r="K53" s="12"/>
      <c r="L53" s="55">
        <f ca="1">IF(L51&gt;=0,"N/A",L57-(L61-$D$97))</f>
        <v>9.4772727272727195</v>
      </c>
      <c r="M53" s="12"/>
      <c r="N53" s="55" t="str">
        <f ca="1">IF(N51&gt;=0,"N/A",N57-(N61-$D$97))</f>
        <v>N/A</v>
      </c>
      <c r="O53" s="12"/>
      <c r="P53" s="55" t="str">
        <f ca="1">IF(P51&gt;=0,"N/A",P57-(P61-$D$97))</f>
        <v>N/A</v>
      </c>
      <c r="Q53" s="12"/>
      <c r="R53" s="55">
        <f ca="1">IF(R51&gt;=0,"N/A",R57-(R61-$D$97))</f>
        <v>41.136363636363626</v>
      </c>
      <c r="S53" s="12"/>
      <c r="T53" s="55" t="str">
        <f ca="1">IF(T51&gt;=0,"N/A",T57-(T61-$D$97))</f>
        <v>N/A</v>
      </c>
      <c r="U53" s="12"/>
      <c r="V53" s="55" t="str">
        <f t="shared" ref="V53" ca="1" si="203">IF(V51&gt;=0,"N/A",V57-(V61-$D$97))</f>
        <v>N/A</v>
      </c>
      <c r="W53" s="12"/>
      <c r="X53" s="55">
        <f t="shared" ref="X53" ca="1" si="204">IF(X51&gt;=0,"N/A",X57-(X61-$D$97))</f>
        <v>3.318181818181813</v>
      </c>
      <c r="Y53" s="12"/>
      <c r="Z53" s="55" t="str">
        <f t="shared" ref="Z53" ca="1" si="205">IF(Z51&gt;=0,"N/A",Z57-(Z61-$D$97))</f>
        <v>N/A</v>
      </c>
      <c r="AA53" s="12"/>
      <c r="AB53" s="55" t="str">
        <f t="shared" ref="AB53" ca="1" si="206">IF(AB51&gt;=0,"N/A",AB57-(AB61-$D$97))</f>
        <v>N/A</v>
      </c>
      <c r="AC53" s="12"/>
      <c r="AD53" s="55">
        <f t="shared" ref="AD53" ca="1" si="207">IF(AD51&gt;=0,"N/A",AD57-(AD61-$D$97))</f>
        <v>42.136363636363626</v>
      </c>
      <c r="AE53" s="12"/>
      <c r="AF53" s="55" t="str">
        <f t="shared" ref="AF53" ca="1" si="208">IF(AF51&gt;=0,"N/A",AF57-(AF61-$D$97))</f>
        <v>N/A</v>
      </c>
      <c r="AG53" s="12"/>
      <c r="AH53" s="55" t="str">
        <f t="shared" ref="AH53" ca="1" si="209">IF(AH51&gt;=0,"N/A",AH57-(AH61-$D$97))</f>
        <v>N/A</v>
      </c>
      <c r="AI53" s="12"/>
      <c r="AJ53" s="55" t="str">
        <f t="shared" ref="AJ53" ca="1" si="210">IF(AJ51&gt;=0,"N/A",AJ57-(AJ61-$D$97))</f>
        <v>N/A</v>
      </c>
      <c r="AK53" s="12"/>
      <c r="AL53" s="55" t="str">
        <f t="shared" ref="AL53" ca="1" si="211">IF(AL51&gt;=0,"N/A",AL57-(AL61-$D$97))</f>
        <v>N/A</v>
      </c>
      <c r="AM53" s="12"/>
      <c r="AN53" s="55" t="str">
        <f t="shared" ref="AN53" ca="1" si="212">IF(AN51&gt;=0,"N/A",AN57-(AN61-$D$97))</f>
        <v>N/A</v>
      </c>
      <c r="AO53" s="12"/>
      <c r="AP53" s="55" t="str">
        <f t="shared" ref="AP53" ca="1" si="213">IF(AP51&gt;=0,"N/A",AP57-(AP61-$D$97))</f>
        <v>N/A</v>
      </c>
      <c r="AQ53" s="12"/>
      <c r="AR53" s="55">
        <f t="shared" ref="AR53" ca="1" si="214">IF(AR51&gt;=0,"N/A",AR57-(AR61-$D$97))</f>
        <v>34.949999999999989</v>
      </c>
      <c r="AS53" s="12"/>
      <c r="AT53" s="55" t="str">
        <f t="shared" ref="AT53" ca="1" si="215">IF(AT51&gt;=0,"N/A",AT57-(AT61-$D$97))</f>
        <v>N/A</v>
      </c>
      <c r="AU53" s="12"/>
      <c r="AW53" s="22"/>
      <c r="AX53" s="5"/>
      <c r="AY53" s="5"/>
    </row>
    <row r="54" spans="1:51" x14ac:dyDescent="0.25">
      <c r="AW54" s="21" t="s">
        <v>74</v>
      </c>
      <c r="AX54" s="2">
        <f ca="1">SUMPRODUCT(AX51:AX53,AY51:AY53)</f>
        <v>113.48181818181823</v>
      </c>
    </row>
    <row r="55" spans="1:51" ht="15.75" thickBot="1" x14ac:dyDescent="0.3">
      <c r="AW55" s="38"/>
      <c r="AX55" s="26"/>
    </row>
    <row r="56" spans="1:51" ht="15.75" hidden="1" thickBot="1" x14ac:dyDescent="0.3">
      <c r="A56" s="25" t="s">
        <v>75</v>
      </c>
      <c r="C56" s="13" t="s">
        <v>76</v>
      </c>
      <c r="D56" s="16"/>
      <c r="E56" s="14"/>
      <c r="F56" s="14">
        <f>E114</f>
        <v>10.613636363636363</v>
      </c>
      <c r="G56" s="14"/>
      <c r="H56" s="14">
        <f>G114</f>
        <v>7.8181818181818175</v>
      </c>
      <c r="I56" s="14"/>
      <c r="J56" s="14">
        <f>I114</f>
        <v>7.8181818181818175</v>
      </c>
      <c r="K56" s="14"/>
      <c r="L56" s="14">
        <f>K114</f>
        <v>14.727272727272727</v>
      </c>
      <c r="M56" s="14"/>
      <c r="N56" s="14">
        <f>M114</f>
        <v>8.704545454545455</v>
      </c>
      <c r="O56" s="14"/>
      <c r="P56" s="14">
        <f>O114</f>
        <v>7.8181818181818175</v>
      </c>
      <c r="Q56" s="14"/>
      <c r="R56" s="14">
        <f>Q114</f>
        <v>7.8181818181818175</v>
      </c>
      <c r="S56" s="14"/>
      <c r="T56" s="14">
        <f>S114</f>
        <v>7.8181818181818175</v>
      </c>
      <c r="U56" s="14"/>
      <c r="V56" s="14">
        <f>U114</f>
        <v>7.8181818181818175</v>
      </c>
      <c r="W56" s="14"/>
      <c r="X56" s="14">
        <f>W114</f>
        <v>7.8181818181818175</v>
      </c>
      <c r="Y56" s="14"/>
      <c r="Z56" s="14">
        <f t="shared" ref="Z56" si="216">Y114</f>
        <v>7.8181818181818175</v>
      </c>
      <c r="AA56" s="14"/>
      <c r="AB56" s="14">
        <f t="shared" ref="AB56" si="217">AA114</f>
        <v>7.8181818181818175</v>
      </c>
      <c r="AC56" s="14"/>
      <c r="AD56" s="14">
        <f t="shared" ref="AD56" si="218">AC114</f>
        <v>7.8181818181818175</v>
      </c>
      <c r="AE56" s="14"/>
      <c r="AF56" s="14">
        <f t="shared" ref="AF56" si="219">AE114</f>
        <v>7.8181818181818175</v>
      </c>
      <c r="AG56" s="14"/>
      <c r="AH56" s="14">
        <f t="shared" ref="AH56" si="220">AG114</f>
        <v>7.8181818181818175</v>
      </c>
      <c r="AI56" s="14"/>
      <c r="AJ56" s="14">
        <f t="shared" ref="AJ56" si="221">AI114</f>
        <v>8.1818181818181817</v>
      </c>
      <c r="AK56" s="14"/>
      <c r="AL56" s="14">
        <f t="shared" ref="AL56" si="222">AK114</f>
        <v>7.8181818181818175</v>
      </c>
      <c r="AM56" s="14"/>
      <c r="AN56" s="14">
        <f t="shared" ref="AN56" si="223">AM114</f>
        <v>7.8181818181818175</v>
      </c>
      <c r="AO56" s="14"/>
      <c r="AP56" s="14">
        <f t="shared" ref="AP56" si="224">AO114</f>
        <v>7.8136363636363635</v>
      </c>
      <c r="AQ56" s="14"/>
      <c r="AR56" s="14">
        <f t="shared" ref="AR56" si="225">AQ114</f>
        <v>7.8181818181818175</v>
      </c>
      <c r="AS56" s="14"/>
      <c r="AT56" s="14">
        <f t="shared" ref="AT56" si="226">AS114</f>
        <v>7.8181818181818175</v>
      </c>
      <c r="AU56" s="14"/>
    </row>
    <row r="57" spans="1:51" ht="15.75" hidden="1" thickBot="1" x14ac:dyDescent="0.3">
      <c r="A57" s="25" t="s">
        <v>75</v>
      </c>
      <c r="C57" s="13" t="s">
        <v>77</v>
      </c>
      <c r="D57" s="16"/>
      <c r="E57" s="15"/>
      <c r="F57" s="14">
        <f ca="1">D62+F56</f>
        <v>69.61363636363636</v>
      </c>
      <c r="G57" s="15"/>
      <c r="H57" s="14">
        <f ca="1">F62+H56</f>
        <v>77.431818181818173</v>
      </c>
      <c r="I57" s="15"/>
      <c r="J57" s="14">
        <f ca="1">H62+J56</f>
        <v>85.249999999999986</v>
      </c>
      <c r="K57" s="15"/>
      <c r="L57" s="14">
        <f ca="1">J62+L56</f>
        <v>99.97727272727272</v>
      </c>
      <c r="M57" s="15"/>
      <c r="N57" s="14">
        <f ca="1">L62+N56</f>
        <v>148.70454545454547</v>
      </c>
      <c r="O57" s="15"/>
      <c r="P57" s="14">
        <f ca="1">N62+P56</f>
        <v>158.81818181818181</v>
      </c>
      <c r="Q57" s="15"/>
      <c r="R57" s="14">
        <f ca="1">P62+R56</f>
        <v>166.63636363636363</v>
      </c>
      <c r="S57" s="15"/>
      <c r="T57" s="14">
        <f ca="1">R62+T56</f>
        <v>181.81818181818181</v>
      </c>
      <c r="U57" s="14"/>
      <c r="V57" s="14">
        <f ca="1">T62+V56</f>
        <v>192.81818181818181</v>
      </c>
      <c r="W57" s="14"/>
      <c r="X57" s="14">
        <f ca="1">V62+X56</f>
        <v>202.81818181818181</v>
      </c>
      <c r="Y57" s="14"/>
      <c r="Z57" s="14">
        <f t="shared" ref="Z57" ca="1" si="227">X62+Z56</f>
        <v>257.81818181818181</v>
      </c>
      <c r="AA57" s="14"/>
      <c r="AB57" s="14">
        <f t="shared" ref="AB57" ca="1" si="228">Z62+AB56</f>
        <v>269.81818181818181</v>
      </c>
      <c r="AC57" s="14"/>
      <c r="AD57" s="14">
        <f t="shared" ref="AD57" ca="1" si="229">AB62+AD56</f>
        <v>277.63636363636363</v>
      </c>
      <c r="AE57" s="14"/>
      <c r="AF57" s="14">
        <f t="shared" ref="AF57" ca="1" si="230">AD62+AF56</f>
        <v>291.81818181818181</v>
      </c>
      <c r="AG57" s="14"/>
      <c r="AH57" s="14">
        <f t="shared" ref="AH57" ca="1" si="231">AF62+AH56</f>
        <v>299.81818181818181</v>
      </c>
      <c r="AI57" s="14"/>
      <c r="AJ57" s="14">
        <f t="shared" ref="AJ57" ca="1" si="232">AH62+AJ56</f>
        <v>311.18181818181819</v>
      </c>
      <c r="AK57" s="14"/>
      <c r="AL57" s="14">
        <f t="shared" ref="AL57" ca="1" si="233">AJ62+AL56</f>
        <v>319</v>
      </c>
      <c r="AM57" s="14"/>
      <c r="AN57" s="14">
        <f t="shared" ref="AN57" ca="1" si="234">AL62+AN56</f>
        <v>326.81818181818181</v>
      </c>
      <c r="AO57" s="14"/>
      <c r="AP57" s="14">
        <f t="shared" ref="AP57" ca="1" si="235">AN62+AP56</f>
        <v>334.63181818181818</v>
      </c>
      <c r="AQ57" s="14"/>
      <c r="AR57" s="14">
        <f t="shared" ref="AR57" ca="1" si="236">AP62+AR56</f>
        <v>342.45</v>
      </c>
      <c r="AS57" s="14"/>
      <c r="AT57" s="14">
        <f t="shared" ref="AT57" ca="1" si="237">AR62+AT56</f>
        <v>362.81818181818181</v>
      </c>
      <c r="AU57" s="14"/>
    </row>
    <row r="58" spans="1:51" ht="15.75" hidden="1" thickBot="1" x14ac:dyDescent="0.3">
      <c r="A58" s="25" t="s">
        <v>75</v>
      </c>
      <c r="C58" s="13" t="s">
        <v>78</v>
      </c>
      <c r="D58" s="14">
        <v>1</v>
      </c>
      <c r="E58" s="15"/>
      <c r="F58" s="14">
        <f ca="1">INT((F57-F$7)/$D$97)+1</f>
        <v>1</v>
      </c>
      <c r="G58" s="15"/>
      <c r="H58" s="14">
        <f ca="1">INT((H57-H$7)/$D$97)+1</f>
        <v>1</v>
      </c>
      <c r="I58" s="15"/>
      <c r="J58" s="14">
        <f ca="1">INT((J57-J$7)/$D$97)+1</f>
        <v>1</v>
      </c>
      <c r="K58" s="15"/>
      <c r="L58" s="14">
        <f ca="1">INT((L57-L$7)/$D$97)+1</f>
        <v>1</v>
      </c>
      <c r="M58" s="15"/>
      <c r="N58" s="14">
        <f ca="1">INT((N57-N$7)/$D$97)+1</f>
        <v>2</v>
      </c>
      <c r="O58" s="15"/>
      <c r="P58" s="14">
        <f ca="1">INT((P57-P$7)/$D$97)+1</f>
        <v>2</v>
      </c>
      <c r="Q58" s="15"/>
      <c r="R58" s="14">
        <f ca="1">INT((R57-R$7)/$D$97)+1</f>
        <v>1</v>
      </c>
      <c r="S58" s="15"/>
      <c r="T58" s="14">
        <f ca="1">INT((T57-T$7)/$D$97)+1</f>
        <v>3</v>
      </c>
      <c r="U58" s="14"/>
      <c r="V58" s="14">
        <f ca="1">INT((V57-V$7)/$D$97)+1</f>
        <v>3</v>
      </c>
      <c r="W58" s="14"/>
      <c r="X58" s="14">
        <f ca="1">INT((X57-X$7)/$D$97)+1</f>
        <v>2</v>
      </c>
      <c r="Y58" s="14"/>
      <c r="Z58" s="14">
        <f ca="1">INT((Z57-Z$7)/$D$97)+1</f>
        <v>3</v>
      </c>
      <c r="AA58" s="14"/>
      <c r="AB58" s="14">
        <f ca="1">INT((AB57-AB$7)/$D$97)+1</f>
        <v>3</v>
      </c>
      <c r="AC58" s="14"/>
      <c r="AD58" s="14">
        <f ca="1">INT((AD57-AD$7)/$D$97)+1</f>
        <v>3</v>
      </c>
      <c r="AE58" s="14"/>
      <c r="AF58" s="14">
        <f ca="1">INT((AF57-AF$7)/$D$97)+1</f>
        <v>4</v>
      </c>
      <c r="AG58" s="14"/>
      <c r="AH58" s="14">
        <f ca="1">INT((AH57-AH$7)/$D$97)+1</f>
        <v>4</v>
      </c>
      <c r="AI58" s="14"/>
      <c r="AJ58" s="14">
        <f ca="1">INT((AJ57-AJ$7)/$D$97)+1</f>
        <v>4</v>
      </c>
      <c r="AK58" s="14"/>
      <c r="AL58" s="14">
        <f ca="1">INT((AL57-AL$7)/$D$97)+1</f>
        <v>4</v>
      </c>
      <c r="AM58" s="14"/>
      <c r="AN58" s="14">
        <f ca="1">INT((AN57-AN$7)/$D$97)+1</f>
        <v>4</v>
      </c>
      <c r="AO58" s="14"/>
      <c r="AP58" s="14">
        <f ca="1">INT((AP57-AP$7)/$D$97)+1</f>
        <v>4</v>
      </c>
      <c r="AQ58" s="14"/>
      <c r="AR58" s="14">
        <f ca="1">INT((AR57-AR$7)/$D$97)+1</f>
        <v>3</v>
      </c>
      <c r="AS58" s="14"/>
      <c r="AT58" s="14">
        <f ca="1">INT((AT57-AT$7)/$D$97)+1</f>
        <v>5</v>
      </c>
      <c r="AU58" s="14"/>
    </row>
    <row r="59" spans="1:51" ht="15.75" hidden="1" thickBot="1" x14ac:dyDescent="0.3">
      <c r="A59" s="25" t="s">
        <v>75</v>
      </c>
      <c r="C59" s="13" t="s">
        <v>79</v>
      </c>
      <c r="D59" s="14">
        <v>1</v>
      </c>
      <c r="E59" s="15"/>
      <c r="F59" s="14">
        <f ca="1">IF((F57-((F58-1)*$D$97+F$7+F$110+F$111))&gt;0,F58+1,F58)</f>
        <v>1</v>
      </c>
      <c r="G59" s="15"/>
      <c r="H59" s="14">
        <f ca="1">IF((H57-((H58-1)*$D$97+H$7+H$110+H$111))&gt;0,H58+1,H58)</f>
        <v>1</v>
      </c>
      <c r="I59" s="15"/>
      <c r="J59" s="14">
        <f ca="1">IF((J57-((J58-1)*$D$97+J$7+J$110+J$111))&gt;0,J58+1,J58)</f>
        <v>1</v>
      </c>
      <c r="K59" s="15"/>
      <c r="L59" s="14">
        <f ca="1">IF((L57-((L58-1)*$D$97+L$7+L$110+L$111))&gt;0,L58+1,L58)</f>
        <v>2</v>
      </c>
      <c r="M59" s="15"/>
      <c r="N59" s="14">
        <f ca="1">IF((N57-((N58-1)*$D$97+N$7+N$110+N$111))&gt;0,N58+1,N58)</f>
        <v>2</v>
      </c>
      <c r="O59" s="15"/>
      <c r="P59" s="14">
        <f ca="1">IF((P57-((P58-1)*$D$97+P$7+P$110+P$111))&gt;0,P58+1,P58)</f>
        <v>2</v>
      </c>
      <c r="Q59" s="15"/>
      <c r="R59" s="14">
        <f ca="1">IF((R57-((R58-1)*$D$97+R$7+R$110+R$111))&gt;0,R58+1,R58)</f>
        <v>2</v>
      </c>
      <c r="S59" s="15"/>
      <c r="T59" s="14">
        <f ca="1">IF((T57-((T58-1)*$D$97+T$7+T$110+T$111))&gt;0,T58+1,T58)</f>
        <v>3</v>
      </c>
      <c r="U59" s="14"/>
      <c r="V59" s="14">
        <f ca="1">IF((V57-((V58-1)*$D$97+V$7+V$110+V$111))&gt;0,V58+1,V58)</f>
        <v>3</v>
      </c>
      <c r="W59" s="14"/>
      <c r="X59" s="14">
        <f ca="1">IF((X57-((X58-1)*$D$97+X$7+X$110+X$111))&gt;0,X58+1,X58)</f>
        <v>3</v>
      </c>
      <c r="Y59" s="14"/>
      <c r="Z59" s="14">
        <f ca="1">IF((Z57-((Z58-1)*$D$97+Z$7+Z$110+Z$111))&gt;0,Z58+1,Z58)</f>
        <v>3</v>
      </c>
      <c r="AA59" s="14"/>
      <c r="AB59" s="14">
        <f ca="1">IF((AB57-((AB58-1)*$D$97+AB$7+AB$110+AB$111))&gt;0,AB58+1,AB58)</f>
        <v>3</v>
      </c>
      <c r="AC59" s="14"/>
      <c r="AD59" s="14">
        <f ca="1">IF((AD57-((AD58-1)*$D$97+AD$7+AD$110+AD$111))&gt;0,AD58+1,AD58)</f>
        <v>4</v>
      </c>
      <c r="AE59" s="14"/>
      <c r="AF59" s="14">
        <f ca="1">IF((AF57-((AF58-1)*$D$97+AF$7+AF$110+AF$111))&gt;0,AF58+1,AF58)</f>
        <v>4</v>
      </c>
      <c r="AG59" s="14"/>
      <c r="AH59" s="14">
        <f ca="1">IF((AH57-((AH58-1)*$D$97+AH$7+AH$110+AH$111))&gt;0,AH58+1,AH58)</f>
        <v>4</v>
      </c>
      <c r="AI59" s="14"/>
      <c r="AJ59" s="14">
        <f ca="1">IF((AJ57-((AJ58-1)*$D$97+AJ$7+AJ$110+AJ$111))&gt;0,AJ58+1,AJ58)</f>
        <v>4</v>
      </c>
      <c r="AK59" s="14"/>
      <c r="AL59" s="14">
        <f ca="1">IF((AL57-((AL58-1)*$D$97+AL$7+AL$110+AL$111))&gt;0,AL58+1,AL58)</f>
        <v>4</v>
      </c>
      <c r="AM59" s="14"/>
      <c r="AN59" s="14">
        <f ca="1">IF((AN57-((AN58-1)*$D$97+AN$7+AN$110+AN$111))&gt;0,AN58+1,AN58)</f>
        <v>4</v>
      </c>
      <c r="AO59" s="14"/>
      <c r="AP59" s="14">
        <f ca="1">IF((AP57-((AP58-1)*$D$97+AP$7+AP$110+AP$111))&gt;0,AP58+1,AP58)</f>
        <v>4</v>
      </c>
      <c r="AQ59" s="14"/>
      <c r="AR59" s="14">
        <f ca="1">IF((AR57-((AR58-1)*$D$97+AR$7+AR$110+AR$111))&gt;0,AR58+1,AR58)</f>
        <v>4</v>
      </c>
      <c r="AS59" s="14"/>
      <c r="AT59" s="14">
        <f ca="1">IF((AT57-((AT58-1)*$D$97+AT$7+AT$110+AT$111))&gt;0,AT58+1,AT58)</f>
        <v>5</v>
      </c>
      <c r="AU59" s="14"/>
    </row>
    <row r="60" spans="1:51" ht="15.75" hidden="1" thickBot="1" x14ac:dyDescent="0.3">
      <c r="A60" s="25" t="s">
        <v>75</v>
      </c>
      <c r="C60" s="13" t="s">
        <v>80</v>
      </c>
      <c r="D60" s="14">
        <f ca="1">(D59-1)*$D$97+D$7+D$110</f>
        <v>54</v>
      </c>
      <c r="E60" s="15"/>
      <c r="F60" s="14">
        <f ca="1">(F59-1)*$D$97+F$7+F$110</f>
        <v>50</v>
      </c>
      <c r="G60" s="15"/>
      <c r="H60" s="14">
        <f ca="1">(H59-1)*$D$97+H$7+H$110</f>
        <v>60</v>
      </c>
      <c r="I60" s="15"/>
      <c r="J60" s="14">
        <f ca="1">(J59-1)*$D$97+J$7+J$110</f>
        <v>50</v>
      </c>
      <c r="K60" s="15"/>
      <c r="L60" s="14">
        <f ca="1">(L59-1)*$D$97+L$7+L$110</f>
        <v>135</v>
      </c>
      <c r="M60" s="15"/>
      <c r="N60" s="14">
        <f ca="1">(N59-1)*$D$97+N$7+N$110</f>
        <v>146</v>
      </c>
      <c r="O60" s="15"/>
      <c r="P60" s="14">
        <f ca="1">(P59-1)*$D$97+P$7+P$110</f>
        <v>145</v>
      </c>
      <c r="Q60" s="15"/>
      <c r="R60" s="14">
        <f ca="1">(R59-1)*$D$97+R$7+R$110</f>
        <v>169</v>
      </c>
      <c r="S60" s="15"/>
      <c r="T60" s="14">
        <f ca="1">(T59-1)*$D$97+T$7+T$110</f>
        <v>180</v>
      </c>
      <c r="U60" s="14"/>
      <c r="V60" s="14">
        <f ca="1">(V59-1)*$D$97+V$7+V$110</f>
        <v>190</v>
      </c>
      <c r="W60" s="14"/>
      <c r="X60" s="14">
        <f ca="1">(X59-1)*$D$97+X$7+X$110</f>
        <v>245</v>
      </c>
      <c r="Y60" s="14"/>
      <c r="Z60" s="14">
        <f ca="1">(Z59-1)*$D$97+Z$7+Z$110</f>
        <v>257</v>
      </c>
      <c r="AA60" s="14"/>
      <c r="AB60" s="14">
        <f ca="1">(AB59-1)*$D$97+AB$7+AB$110</f>
        <v>259</v>
      </c>
      <c r="AC60" s="14"/>
      <c r="AD60" s="14">
        <f ca="1">(AD59-1)*$D$97+AD$7+AD$110</f>
        <v>279</v>
      </c>
      <c r="AE60" s="14"/>
      <c r="AF60" s="14">
        <f ca="1">(AF59-1)*$D$97+AF$7+AF$110</f>
        <v>287</v>
      </c>
      <c r="AG60" s="14"/>
      <c r="AH60" s="14">
        <f ca="1">(AH59-1)*$D$97+AH$7+AH$110</f>
        <v>298</v>
      </c>
      <c r="AI60" s="14"/>
      <c r="AJ60" s="14">
        <f ca="1">(AJ59-1)*$D$97+AJ$7+AJ$110</f>
        <v>306</v>
      </c>
      <c r="AK60" s="14"/>
      <c r="AL60" s="14">
        <f ca="1">(AL59-1)*$D$97+AL$7+AL$110</f>
        <v>300</v>
      </c>
      <c r="AM60" s="14"/>
      <c r="AN60" s="14">
        <f ca="1">(AN59-1)*$D$97+AN$7+AN$110</f>
        <v>300</v>
      </c>
      <c r="AO60" s="14"/>
      <c r="AP60" s="14">
        <f ca="1">(AP59-1)*$D$97+AP$7+AP$110</f>
        <v>300</v>
      </c>
      <c r="AQ60" s="14"/>
      <c r="AR60" s="14">
        <f ca="1">(AR59-1)*$D$97+AR$7+AR$110</f>
        <v>350</v>
      </c>
      <c r="AS60" s="14"/>
      <c r="AT60" s="14">
        <f ca="1">(AT59-1)*$D$97+AT$7+AT$110</f>
        <v>360</v>
      </c>
      <c r="AU60" s="14"/>
    </row>
    <row r="61" spans="1:51" ht="15.75" hidden="1" thickBot="1" x14ac:dyDescent="0.3">
      <c r="A61" s="25" t="s">
        <v>75</v>
      </c>
      <c r="C61" s="13" t="s">
        <v>81</v>
      </c>
      <c r="D61" s="14">
        <f ca="1">D60+D$111</f>
        <v>91</v>
      </c>
      <c r="E61" s="15"/>
      <c r="F61" s="14">
        <f ca="1">F60+F111</f>
        <v>96.5</v>
      </c>
      <c r="G61" s="15"/>
      <c r="H61" s="14">
        <f ca="1">H60+H111</f>
        <v>108.5</v>
      </c>
      <c r="I61" s="15"/>
      <c r="J61" s="14">
        <f ca="1">J60+J111</f>
        <v>100.5</v>
      </c>
      <c r="K61" s="15"/>
      <c r="L61" s="14">
        <f ca="1">L60+L111</f>
        <v>180.5</v>
      </c>
      <c r="M61" s="15"/>
      <c r="N61" s="14">
        <f ca="1">N60+N111</f>
        <v>192</v>
      </c>
      <c r="O61" s="15"/>
      <c r="P61" s="14">
        <f ca="1">P60+P111</f>
        <v>191.5</v>
      </c>
      <c r="Q61" s="15"/>
      <c r="R61" s="14">
        <f ca="1">R60+R111</f>
        <v>215.5</v>
      </c>
      <c r="S61" s="15"/>
      <c r="T61" s="14">
        <f ca="1">T60+T111</f>
        <v>226.5</v>
      </c>
      <c r="U61" s="14"/>
      <c r="V61" s="14">
        <f ca="1">V60+V111</f>
        <v>234.5</v>
      </c>
      <c r="W61" s="14"/>
      <c r="X61" s="14">
        <f ca="1">X60+X111</f>
        <v>289.5</v>
      </c>
      <c r="Y61" s="14"/>
      <c r="Z61" s="14">
        <f ca="1">Z60+Z111</f>
        <v>304.5</v>
      </c>
      <c r="AA61" s="14"/>
      <c r="AB61" s="14">
        <f ca="1">AB60+AB111</f>
        <v>306.5</v>
      </c>
      <c r="AC61" s="14"/>
      <c r="AD61" s="14">
        <f ca="1">AD60+AD111</f>
        <v>325.5</v>
      </c>
      <c r="AE61" s="14"/>
      <c r="AF61" s="14">
        <f ca="1">AF60+AF111</f>
        <v>333.5</v>
      </c>
      <c r="AG61" s="14"/>
      <c r="AH61" s="14">
        <f ca="1">AH60+AH111</f>
        <v>342</v>
      </c>
      <c r="AI61" s="14"/>
      <c r="AJ61" s="14">
        <f ca="1">AJ60+AJ111</f>
        <v>352.5</v>
      </c>
      <c r="AK61" s="14"/>
      <c r="AL61" s="14">
        <f ca="1">AL60+AL111</f>
        <v>346.5</v>
      </c>
      <c r="AM61" s="14"/>
      <c r="AN61" s="14">
        <f ca="1">AN60+AN111</f>
        <v>345.5</v>
      </c>
      <c r="AO61" s="14"/>
      <c r="AP61" s="14">
        <f ca="1">AP60+AP111</f>
        <v>346.5</v>
      </c>
      <c r="AQ61" s="14"/>
      <c r="AR61" s="14">
        <f ca="1">AR60+AR111</f>
        <v>397.5</v>
      </c>
      <c r="AS61" s="14"/>
      <c r="AT61" s="14">
        <f ca="1">AT60+AT111</f>
        <v>390</v>
      </c>
      <c r="AU61" s="14"/>
      <c r="AV61" s="10"/>
    </row>
    <row r="62" spans="1:51" ht="15.75" hidden="1" thickBot="1" x14ac:dyDescent="0.3">
      <c r="A62" s="25" t="s">
        <v>75</v>
      </c>
      <c r="C62" s="13" t="s">
        <v>82</v>
      </c>
      <c r="D62" s="15">
        <f ca="1">D60+5</f>
        <v>59</v>
      </c>
      <c r="E62" s="15"/>
      <c r="F62" s="15">
        <f ca="1">MAX(F57,F60+5)</f>
        <v>69.61363636363636</v>
      </c>
      <c r="G62" s="15"/>
      <c r="H62" s="15">
        <f ca="1">MAX(H57,H60+5)</f>
        <v>77.431818181818173</v>
      </c>
      <c r="I62" s="15"/>
      <c r="J62" s="15">
        <f ca="1">MAX(J57,J60+5)</f>
        <v>85.249999999999986</v>
      </c>
      <c r="K62" s="15"/>
      <c r="L62" s="15">
        <f ca="1">MAX(L57,L60+5)</f>
        <v>140</v>
      </c>
      <c r="M62" s="15"/>
      <c r="N62" s="15">
        <f ca="1">MAX(N57,N60+5)</f>
        <v>151</v>
      </c>
      <c r="O62" s="15"/>
      <c r="P62" s="15">
        <f ca="1">MAX(P57,P60+5)</f>
        <v>158.81818181818181</v>
      </c>
      <c r="Q62" s="15"/>
      <c r="R62" s="15">
        <f ca="1">MAX(R57,R60+5)</f>
        <v>174</v>
      </c>
      <c r="S62" s="15"/>
      <c r="T62" s="15">
        <f ca="1">MAX(T57,T60+5)</f>
        <v>185</v>
      </c>
      <c r="U62" s="15"/>
      <c r="V62" s="15">
        <f ca="1">MAX(V57,V60+5)</f>
        <v>195</v>
      </c>
      <c r="W62" s="15"/>
      <c r="X62" s="15">
        <f ca="1">MAX(X57,X60+5)</f>
        <v>250</v>
      </c>
      <c r="Y62" s="15"/>
      <c r="Z62" s="15">
        <f t="shared" ref="Z62" ca="1" si="238">MAX(Z57,Z60+5)</f>
        <v>262</v>
      </c>
      <c r="AA62" s="15"/>
      <c r="AB62" s="15">
        <f t="shared" ref="AB62" ca="1" si="239">MAX(AB57,AB60+5)</f>
        <v>269.81818181818181</v>
      </c>
      <c r="AC62" s="15"/>
      <c r="AD62" s="15">
        <f t="shared" ref="AD62" ca="1" si="240">MAX(AD57,AD60+5)</f>
        <v>284</v>
      </c>
      <c r="AE62" s="15"/>
      <c r="AF62" s="15">
        <f t="shared" ref="AF62" ca="1" si="241">MAX(AF57,AF60+5)</f>
        <v>292</v>
      </c>
      <c r="AG62" s="15"/>
      <c r="AH62" s="15">
        <f t="shared" ref="AH62" ca="1" si="242">MAX(AH57,AH60+5)</f>
        <v>303</v>
      </c>
      <c r="AI62" s="15"/>
      <c r="AJ62" s="15">
        <f t="shared" ref="AJ62" ca="1" si="243">MAX(AJ57,AJ60+5)</f>
        <v>311.18181818181819</v>
      </c>
      <c r="AK62" s="15"/>
      <c r="AL62" s="15">
        <f t="shared" ref="AL62" ca="1" si="244">MAX(AL57,AL60+5)</f>
        <v>319</v>
      </c>
      <c r="AM62" s="15"/>
      <c r="AN62" s="15">
        <f t="shared" ref="AN62" ca="1" si="245">MAX(AN57,AN60+5)</f>
        <v>326.81818181818181</v>
      </c>
      <c r="AO62" s="15"/>
      <c r="AP62" s="15">
        <f t="shared" ref="AP62" ca="1" si="246">MAX(AP57,AP60+5)</f>
        <v>334.63181818181818</v>
      </c>
      <c r="AQ62" s="15"/>
      <c r="AR62" s="15">
        <f t="shared" ref="AR62" ca="1" si="247">MAX(AR57,AR60+5)</f>
        <v>355</v>
      </c>
      <c r="AS62" s="15"/>
      <c r="AT62" s="15">
        <f t="shared" ref="AT62" ca="1" si="248">MAX(AT57,AT60+5)</f>
        <v>365</v>
      </c>
      <c r="AU62" s="15"/>
    </row>
    <row r="63" spans="1:51" ht="15.75" hidden="1" thickBot="1" x14ac:dyDescent="0.3">
      <c r="A63" s="25" t="s">
        <v>75</v>
      </c>
      <c r="C63" s="13" t="s">
        <v>83</v>
      </c>
      <c r="D63" s="15">
        <v>0</v>
      </c>
      <c r="E63" s="15"/>
      <c r="F63" s="15">
        <f>D63+E116</f>
        <v>467</v>
      </c>
      <c r="G63" s="15"/>
      <c r="H63" s="15">
        <f>F63+G116</f>
        <v>811</v>
      </c>
      <c r="I63" s="15"/>
      <c r="J63" s="15">
        <f>H63+I116</f>
        <v>1155</v>
      </c>
      <c r="K63" s="15"/>
      <c r="L63" s="15">
        <f>J63+K116</f>
        <v>1803</v>
      </c>
      <c r="M63" s="15"/>
      <c r="N63" s="15">
        <f>L63+M116</f>
        <v>2186</v>
      </c>
      <c r="O63" s="15"/>
      <c r="P63" s="15">
        <f>N63+O116</f>
        <v>2530</v>
      </c>
      <c r="Q63" s="15"/>
      <c r="R63" s="15">
        <f>P63+Q116</f>
        <v>2874</v>
      </c>
      <c r="S63" s="15"/>
      <c r="T63" s="15">
        <f>R63+S116</f>
        <v>3218</v>
      </c>
      <c r="U63" s="15"/>
      <c r="V63" s="15">
        <f>T63+U116</f>
        <v>3562</v>
      </c>
      <c r="W63" s="15"/>
      <c r="X63" s="15">
        <f>V63+W116</f>
        <v>3906</v>
      </c>
      <c r="Y63" s="15"/>
      <c r="Z63" s="15">
        <f>X63+Y116</f>
        <v>4250</v>
      </c>
      <c r="AA63" s="15"/>
      <c r="AB63" s="15">
        <f>Z63+AA116</f>
        <v>4594</v>
      </c>
      <c r="AC63" s="15"/>
      <c r="AD63" s="15">
        <f>AB63+AC116</f>
        <v>4938</v>
      </c>
      <c r="AE63" s="15"/>
      <c r="AF63" s="15">
        <f>AD63+AE116</f>
        <v>5282</v>
      </c>
      <c r="AG63" s="15"/>
      <c r="AH63" s="15">
        <f>AF63+AG116</f>
        <v>5626</v>
      </c>
      <c r="AI63" s="15"/>
      <c r="AJ63" s="15">
        <f>AH63+AI116</f>
        <v>5986</v>
      </c>
      <c r="AK63" s="15"/>
      <c r="AL63" s="15">
        <f>AJ63+AK116</f>
        <v>6330</v>
      </c>
      <c r="AM63" s="15"/>
      <c r="AN63" s="15">
        <f>AL63+AM116</f>
        <v>6674</v>
      </c>
      <c r="AO63" s="15"/>
      <c r="AP63" s="15">
        <f>AN63+AO116</f>
        <v>7017.8</v>
      </c>
      <c r="AQ63" s="15"/>
      <c r="AR63" s="15">
        <f>AP63+AQ116</f>
        <v>7361.8</v>
      </c>
      <c r="AS63" s="15"/>
      <c r="AT63" s="15">
        <f>AR63+AS116</f>
        <v>7705.8</v>
      </c>
      <c r="AU63" s="15"/>
    </row>
    <row r="64" spans="1:51" ht="15.75" hidden="1" thickBot="1" x14ac:dyDescent="0.3">
      <c r="A64" s="25" t="s">
        <v>75</v>
      </c>
      <c r="D64" s="6"/>
    </row>
    <row r="65" spans="1:51" ht="18.75" x14ac:dyDescent="0.3">
      <c r="C65" s="58" t="s">
        <v>97</v>
      </c>
      <c r="D65" s="59"/>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W65" s="23" t="s">
        <v>98</v>
      </c>
      <c r="AX65" s="23"/>
      <c r="AY65" s="23"/>
    </row>
    <row r="66" spans="1:51" x14ac:dyDescent="0.25">
      <c r="C66" s="20"/>
      <c r="D66" s="17" t="str">
        <f>D$6</f>
        <v>Market</v>
      </c>
      <c r="E66" s="18"/>
      <c r="F66" s="17" t="str">
        <f>F$6</f>
        <v>Fell</v>
      </c>
      <c r="G66" s="18"/>
      <c r="H66" s="17" t="str">
        <f>H$6</f>
        <v>Hayes</v>
      </c>
      <c r="I66" s="18"/>
      <c r="J66" s="17" t="str">
        <f>J$6</f>
        <v>Grove</v>
      </c>
      <c r="K66" s="18"/>
      <c r="L66" s="17" t="str">
        <f>L$6</f>
        <v>McAllister</v>
      </c>
      <c r="M66" s="18"/>
      <c r="N66" s="17" t="str">
        <f>N$6</f>
        <v>Golden Gate</v>
      </c>
      <c r="O66" s="18"/>
      <c r="P66" s="17" t="str">
        <f>P$6</f>
        <v>Turk</v>
      </c>
      <c r="Q66" s="18"/>
      <c r="R66" s="17" t="str">
        <f>R$6</f>
        <v>Eddy</v>
      </c>
      <c r="S66" s="18"/>
      <c r="T66" s="17" t="str">
        <f>T$6</f>
        <v>Ellis</v>
      </c>
      <c r="U66" s="18"/>
      <c r="V66" s="17" t="str">
        <f t="shared" ref="V66" si="249">V$6</f>
        <v>O'Farrell</v>
      </c>
      <c r="W66" s="18"/>
      <c r="X66" s="17" t="str">
        <f t="shared" ref="X66" si="250">X$6</f>
        <v>Geary</v>
      </c>
      <c r="Y66" s="18"/>
      <c r="Z66" s="17" t="str">
        <f t="shared" ref="Z66" si="251">Z$6</f>
        <v>Post</v>
      </c>
      <c r="AA66" s="18"/>
      <c r="AB66" s="17" t="str">
        <f t="shared" ref="AB66" si="252">AB$6</f>
        <v>Sutter</v>
      </c>
      <c r="AC66" s="18"/>
      <c r="AD66" s="17" t="str">
        <f t="shared" ref="AD66" si="253">AD$6</f>
        <v>Bush</v>
      </c>
      <c r="AE66" s="18"/>
      <c r="AF66" s="17" t="str">
        <f t="shared" ref="AF66" si="254">AF$6</f>
        <v>Pine</v>
      </c>
      <c r="AG66" s="18"/>
      <c r="AH66" s="17" t="str">
        <f t="shared" ref="AH66" si="255">AH$6</f>
        <v>California</v>
      </c>
      <c r="AI66" s="18"/>
      <c r="AJ66" s="17" t="str">
        <f t="shared" ref="AJ66" si="256">AJ$6</f>
        <v>Sacramento</v>
      </c>
      <c r="AK66" s="18"/>
      <c r="AL66" s="17" t="str">
        <f t="shared" ref="AL66" si="257">AL$6</f>
        <v>Clay</v>
      </c>
      <c r="AM66" s="18"/>
      <c r="AN66" s="17" t="str">
        <f t="shared" ref="AN66" si="258">AN$6</f>
        <v>Washington</v>
      </c>
      <c r="AO66" s="18"/>
      <c r="AP66" s="17" t="str">
        <f t="shared" ref="AP66" si="259">AP$6</f>
        <v>Jackson</v>
      </c>
      <c r="AQ66" s="18"/>
      <c r="AR66" s="17" t="str">
        <f t="shared" ref="AR66" si="260">AR$6</f>
        <v>Pacific</v>
      </c>
      <c r="AS66" s="18"/>
      <c r="AT66" s="17" t="str">
        <f t="shared" ref="AT66" si="261">AT$6</f>
        <v>Broadway</v>
      </c>
      <c r="AU66" s="18"/>
      <c r="AW66" s="21" t="s">
        <v>66</v>
      </c>
      <c r="AX66" s="2" t="s">
        <v>67</v>
      </c>
      <c r="AY66" s="2" t="s">
        <v>68</v>
      </c>
    </row>
    <row r="67" spans="1:51" x14ac:dyDescent="0.25">
      <c r="C67" s="20" t="s">
        <v>69</v>
      </c>
      <c r="D67" s="54">
        <f ca="1">D73-D76</f>
        <v>10.409090909090935</v>
      </c>
      <c r="E67" s="54"/>
      <c r="F67" s="54">
        <f ca="1">F73-F76</f>
        <v>-33.113636363636374</v>
      </c>
      <c r="G67" s="54"/>
      <c r="H67" s="54">
        <f ca="1">H73-H76</f>
        <v>39.068181818181813</v>
      </c>
      <c r="I67" s="54"/>
      <c r="J67" s="54">
        <f ca="1">J73-J76</f>
        <v>40.363636363636374</v>
      </c>
      <c r="K67" s="54"/>
      <c r="L67" s="54">
        <f ca="1">L73-L76</f>
        <v>30.636363636363626</v>
      </c>
      <c r="M67" s="54"/>
      <c r="N67" s="54">
        <f ca="1">N73-N76</f>
        <v>11.818181818181813</v>
      </c>
      <c r="O67" s="54"/>
      <c r="P67" s="54">
        <f ca="1">P73-P76</f>
        <v>-14.113636363636402</v>
      </c>
      <c r="Q67" s="54"/>
      <c r="R67" s="54">
        <f ca="1">R73-R76</f>
        <v>44.068181818181785</v>
      </c>
      <c r="S67" s="54"/>
      <c r="T67" s="54">
        <f ca="1">T73-T76</f>
        <v>25.249999999999972</v>
      </c>
      <c r="U67" s="54"/>
      <c r="V67" s="54">
        <f ca="1">V73-V76</f>
        <v>7.454545454545439</v>
      </c>
      <c r="W67" s="54"/>
      <c r="X67" s="54">
        <f ca="1">X73-X76</f>
        <v>34.636363636363626</v>
      </c>
      <c r="Y67" s="54"/>
      <c r="Z67" s="54">
        <f ca="1">Z73-Z76</f>
        <v>14.818181818181813</v>
      </c>
      <c r="AA67" s="54"/>
      <c r="AB67" s="54">
        <f ca="1">AB73-AB76</f>
        <v>-41.363636363636374</v>
      </c>
      <c r="AC67" s="54"/>
      <c r="AD67" s="54">
        <f ca="1">AD73-AD76</f>
        <v>20.818181818181813</v>
      </c>
      <c r="AE67" s="54"/>
      <c r="AF67" s="54">
        <f ca="1">AF73-AF76</f>
        <v>-32.55113636363636</v>
      </c>
      <c r="AG67" s="54"/>
      <c r="AH67" s="54">
        <f ca="1">AH73-AH76</f>
        <v>38.267045454545453</v>
      </c>
      <c r="AI67" s="54"/>
      <c r="AJ67" s="54">
        <f ca="1">AJ73-AJ76</f>
        <v>22.44886363636364</v>
      </c>
      <c r="AK67" s="54"/>
      <c r="AL67" s="54">
        <f ca="1">AL73-AL76</f>
        <v>20.63068181818182</v>
      </c>
      <c r="AM67" s="54"/>
      <c r="AN67" s="54">
        <f ca="1">AN73-AN76</f>
        <v>12.8125</v>
      </c>
      <c r="AO67" s="54"/>
      <c r="AP67" s="54">
        <f ca="1">AP73-AP76</f>
        <v>-6.4545454545454568</v>
      </c>
      <c r="AQ67" s="54"/>
      <c r="AR67" s="54">
        <f ca="1">AR73-AR76</f>
        <v>25.727272727272727</v>
      </c>
      <c r="AS67" s="54"/>
      <c r="AT67" s="54">
        <f ca="1">AT73-AT76</f>
        <v>7.8181818181818175</v>
      </c>
      <c r="AU67" s="54"/>
      <c r="AW67" s="22" t="s">
        <v>94</v>
      </c>
      <c r="AX67" s="5">
        <f ca="1">SUMIF(D67:AU67,"&lt;0")*-1+COUNTIF(D67:AU67,"&lt;0")*5</f>
        <v>152.59659090909096</v>
      </c>
      <c r="AY67" s="5">
        <v>1</v>
      </c>
    </row>
    <row r="68" spans="1:51" x14ac:dyDescent="0.25">
      <c r="C68" s="20" t="s">
        <v>71</v>
      </c>
      <c r="D68" s="54">
        <f ca="1">IF(D67&lt;0,"N/A",D77-D73)</f>
        <v>26.590909090909065</v>
      </c>
      <c r="E68" s="54"/>
      <c r="F68" s="54" t="str">
        <f ca="1">IF(F67&lt;0,"N/A",F77-F73)</f>
        <v>N/A</v>
      </c>
      <c r="G68" s="54"/>
      <c r="H68" s="54">
        <f ca="1">IF(H67&lt;0,"N/A",H77-H73)</f>
        <v>9.431818181818187</v>
      </c>
      <c r="I68" s="54"/>
      <c r="J68" s="54">
        <f ca="1">IF(J67&lt;0,"N/A",J77-J73)</f>
        <v>10.136363636363626</v>
      </c>
      <c r="K68" s="54"/>
      <c r="L68" s="54">
        <f ca="1">IF(L67&lt;0,"N/A",L77-L73)</f>
        <v>14.863636363636374</v>
      </c>
      <c r="M68" s="54"/>
      <c r="N68" s="54">
        <f ca="1">IF(N67&lt;0,"N/A",N77-N73)</f>
        <v>34.181818181818187</v>
      </c>
      <c r="O68" s="54"/>
      <c r="P68" s="54" t="str">
        <f ca="1">IF(P67&lt;0,"N/A",P77-P73)</f>
        <v>N/A</v>
      </c>
      <c r="Q68" s="54"/>
      <c r="R68" s="54">
        <f ca="1">IF(R67&lt;0,"N/A",R77-R73)</f>
        <v>2.4318181818182154</v>
      </c>
      <c r="S68" s="54"/>
      <c r="T68" s="54">
        <f ca="1">IF(T67&lt;0,"N/A",T77-T73)</f>
        <v>21.250000000000028</v>
      </c>
      <c r="U68" s="54"/>
      <c r="V68" s="54">
        <f ca="1">IF(V67&lt;0,"N/A",V77-V73)</f>
        <v>37.045454545454561</v>
      </c>
      <c r="W68" s="54"/>
      <c r="X68" s="54">
        <f ca="1">IF(X67&lt;0,"N/A",X77-X73)</f>
        <v>9.863636363636374</v>
      </c>
      <c r="Y68" s="54"/>
      <c r="Z68" s="54">
        <f ca="1">IF(Z67&lt;0,"N/A",Z77-Z73)</f>
        <v>32.681818181818187</v>
      </c>
      <c r="AA68" s="54"/>
      <c r="AB68" s="54" t="str">
        <f ca="1">IF(AB67&lt;0,"N/A",AB77-AB73)</f>
        <v>N/A</v>
      </c>
      <c r="AC68" s="54"/>
      <c r="AD68" s="54">
        <f ca="1">IF(AD67&lt;0,"N/A",AD77-AD73)</f>
        <v>25.681818181818187</v>
      </c>
      <c r="AE68" s="54"/>
      <c r="AF68" s="54" t="str">
        <f ca="1">IF(AF67&lt;0,"N/A",AF77-AF73)</f>
        <v>N/A</v>
      </c>
      <c r="AG68" s="54"/>
      <c r="AH68" s="54">
        <f ca="1">IF(AH67&lt;0,"N/A",AH77-AH73)</f>
        <v>5.7329545454545467</v>
      </c>
      <c r="AI68" s="54"/>
      <c r="AJ68" s="54">
        <f ca="1">IF(AJ67&lt;0,"N/A",AJ77-AJ73)</f>
        <v>24.05113636363636</v>
      </c>
      <c r="AK68" s="54"/>
      <c r="AL68" s="54">
        <f ca="1">IF(AL67&lt;0,"N/A",AL77-AL73)</f>
        <v>25.86931818181818</v>
      </c>
      <c r="AM68" s="54"/>
      <c r="AN68" s="54">
        <f ca="1">IF(AN67&lt;0,"N/A",AN77-AN73)</f>
        <v>32.6875</v>
      </c>
      <c r="AO68" s="54"/>
      <c r="AP68" s="54" t="str">
        <f ca="1">IF(AP67&lt;0,"N/A",AP77-AP73)</f>
        <v>N/A</v>
      </c>
      <c r="AQ68" s="54"/>
      <c r="AR68" s="54">
        <f ca="1">IF(AR67&lt;0,"N/A",AR77-AR73)</f>
        <v>21.772727272727273</v>
      </c>
      <c r="AS68" s="54"/>
      <c r="AT68" s="54">
        <f ca="1">IF(AT67&lt;0,"N/A",AT77-AT73)</f>
        <v>41.68181818181818</v>
      </c>
      <c r="AU68" s="54"/>
      <c r="AW68" s="22" t="s">
        <v>95</v>
      </c>
      <c r="AX68" s="5">
        <f ca="1">COUNTIF(D68:AU68,"&lt;5")*10</f>
        <v>10</v>
      </c>
      <c r="AY68" s="5">
        <v>1</v>
      </c>
    </row>
    <row r="69" spans="1:51" ht="15.75" thickBot="1" x14ac:dyDescent="0.3">
      <c r="C69" s="11" t="s">
        <v>96</v>
      </c>
      <c r="D69" s="55" t="str">
        <f ca="1">IF(D67&gt;=0,"N/A",D73-(D77-$D$97))</f>
        <v>N/A</v>
      </c>
      <c r="E69" s="12"/>
      <c r="F69" s="55">
        <f ca="1">IF(F67&gt;=0,"N/A",F73-(F77-$D$97))</f>
        <v>10.386363636363626</v>
      </c>
      <c r="G69" s="12"/>
      <c r="H69" s="12" t="str">
        <f ca="1">IF(H67&gt;=0,"N/A",H73-(H77-$D$97))</f>
        <v>N/A</v>
      </c>
      <c r="I69" s="12"/>
      <c r="J69" s="55" t="str">
        <f ca="1">IF(J67&gt;=0,"N/A",J73-(J77-$D$97))</f>
        <v>N/A</v>
      </c>
      <c r="K69" s="12"/>
      <c r="L69" s="55" t="str">
        <f ca="1">IF(L67&gt;=0,"N/A",L73-(L77-$D$97))</f>
        <v>N/A</v>
      </c>
      <c r="M69" s="12"/>
      <c r="N69" s="55" t="str">
        <f ca="1">IF(N67&gt;=0,"N/A",N73-(N77-$D$97))</f>
        <v>N/A</v>
      </c>
      <c r="O69" s="12"/>
      <c r="P69" s="55">
        <f ca="1">IF(P67&gt;=0,"N/A",P73-(P77-$D$97))</f>
        <v>29.386363636363598</v>
      </c>
      <c r="Q69" s="12"/>
      <c r="R69" s="55" t="str">
        <f ca="1">IF(R67&gt;=0,"N/A",R73-(R77-$D$97))</f>
        <v>N/A</v>
      </c>
      <c r="S69" s="12"/>
      <c r="T69" s="12" t="str">
        <f ca="1">IF(T67&gt;=0,"N/A",T73-(T77-$D$97))</f>
        <v>N/A</v>
      </c>
      <c r="U69" s="12"/>
      <c r="V69" s="55" t="str">
        <f ca="1">IF(V67&gt;=0,"N/A",V73-(V77-$D$97))</f>
        <v>N/A</v>
      </c>
      <c r="W69" s="12"/>
      <c r="X69" s="12" t="str">
        <f ca="1">IF(X67&gt;=0,"N/A",X73-(X77-$D$97))</f>
        <v>N/A</v>
      </c>
      <c r="Y69" s="12"/>
      <c r="Z69" s="12" t="str">
        <f ca="1">IF(Z67&gt;=0,"N/A",Z73-(Z77-$D$97))</f>
        <v>N/A</v>
      </c>
      <c r="AA69" s="12"/>
      <c r="AB69" s="12">
        <f ca="1">IF(AB67&gt;=0,"N/A",AB73-(AB77-$D$97))</f>
        <v>1.136363636363626</v>
      </c>
      <c r="AC69" s="12"/>
      <c r="AD69" s="55" t="str">
        <f ca="1">IF(AD67&gt;=0,"N/A",AD73-(AD77-$D$97))</f>
        <v>N/A</v>
      </c>
      <c r="AE69" s="12"/>
      <c r="AF69" s="12">
        <f ca="1">IF(AF67&gt;=0,"N/A",AF73-(AF77-$D$97))</f>
        <v>10.94886363636364</v>
      </c>
      <c r="AG69" s="12"/>
      <c r="AH69" s="12" t="str">
        <f ca="1">IF(AH67&gt;=0,"N/A",AH73-(AH77-$D$97))</f>
        <v>N/A</v>
      </c>
      <c r="AI69" s="12"/>
      <c r="AJ69" s="55" t="str">
        <f ca="1">IF(AJ67&gt;=0,"N/A",AJ73-(AJ77-$D$97))</f>
        <v>N/A</v>
      </c>
      <c r="AK69" s="12"/>
      <c r="AL69" s="12" t="str">
        <f ca="1">IF(AL67&gt;=0,"N/A",AL73-(AL77-$D$97))</f>
        <v>N/A</v>
      </c>
      <c r="AM69" s="12"/>
      <c r="AN69" s="55" t="str">
        <f ca="1">IF(AN67&gt;=0,"N/A",AN73-(AN77-$D$97))</f>
        <v>N/A</v>
      </c>
      <c r="AO69" s="12"/>
      <c r="AP69" s="12">
        <f ca="1">IF(AP67&gt;=0,"N/A",AP73-(AP77-$D$97))</f>
        <v>37.045454545454547</v>
      </c>
      <c r="AQ69" s="12"/>
      <c r="AR69" s="55" t="str">
        <f ca="1">IF(AR67&gt;=0,"N/A",AR73-(AR77-$D$97))</f>
        <v>N/A</v>
      </c>
      <c r="AS69" s="12"/>
      <c r="AT69" s="12" t="str">
        <f ca="1">IF(AT67&gt;=0,"N/A",AT73-(AT77-$D$97))</f>
        <v>N/A</v>
      </c>
      <c r="AU69" s="12"/>
      <c r="AW69" s="22"/>
      <c r="AX69" s="5"/>
      <c r="AY69" s="5"/>
    </row>
    <row r="70" spans="1:51" x14ac:dyDescent="0.25">
      <c r="AW70" s="21" t="s">
        <v>74</v>
      </c>
      <c r="AX70" s="2">
        <f ca="1">SUMPRODUCT(AX67:AX69,AY67:AY69)</f>
        <v>162.59659090909096</v>
      </c>
    </row>
    <row r="71" spans="1:51" x14ac:dyDescent="0.25">
      <c r="AW71" s="38"/>
      <c r="AX71" s="26"/>
    </row>
    <row r="72" spans="1:51" x14ac:dyDescent="0.25">
      <c r="A72" s="25" t="s">
        <v>75</v>
      </c>
      <c r="C72" s="13" t="s">
        <v>76</v>
      </c>
      <c r="D72" s="14">
        <f>E115</f>
        <v>9.4090909090909083</v>
      </c>
      <c r="E72" s="14"/>
      <c r="F72" s="14">
        <f>G115</f>
        <v>7.8181818181818175</v>
      </c>
      <c r="G72" s="14"/>
      <c r="H72" s="14">
        <f>I115</f>
        <v>8.704545454545455</v>
      </c>
      <c r="I72" s="14"/>
      <c r="J72" s="14">
        <f>K115</f>
        <v>14.727272727272727</v>
      </c>
      <c r="K72" s="14"/>
      <c r="L72" s="14">
        <f>M115</f>
        <v>7.8181818181818175</v>
      </c>
      <c r="M72" s="14"/>
      <c r="N72" s="14">
        <f>O115</f>
        <v>7.8181818181818175</v>
      </c>
      <c r="O72" s="14"/>
      <c r="P72" s="14">
        <f>Q115</f>
        <v>7.8181818181818175</v>
      </c>
      <c r="Q72" s="14"/>
      <c r="R72" s="14">
        <f>S115</f>
        <v>7.8181818181818175</v>
      </c>
      <c r="S72" s="14"/>
      <c r="T72" s="14">
        <f>U115</f>
        <v>7.795454545454545</v>
      </c>
      <c r="U72" s="14"/>
      <c r="V72" s="14">
        <f>W115</f>
        <v>7.8181818181818175</v>
      </c>
      <c r="W72" s="14"/>
      <c r="X72" s="14">
        <f>Y115</f>
        <v>7.8181818181818175</v>
      </c>
      <c r="Y72" s="14"/>
      <c r="Z72" s="14">
        <f>AA115</f>
        <v>7.8181818181818175</v>
      </c>
      <c r="AA72" s="14"/>
      <c r="AB72" s="14">
        <f>AC115</f>
        <v>7.8181818181818175</v>
      </c>
      <c r="AC72" s="14"/>
      <c r="AD72" s="14">
        <f>AE115</f>
        <v>7.8181818181818175</v>
      </c>
      <c r="AE72" s="14"/>
      <c r="AF72" s="14">
        <f>AG115</f>
        <v>8.1818181818181817</v>
      </c>
      <c r="AG72" s="14"/>
      <c r="AH72" s="14">
        <f>AI115</f>
        <v>7.8181818181818175</v>
      </c>
      <c r="AI72" s="14"/>
      <c r="AJ72" s="14">
        <f>AK115</f>
        <v>7.8181818181818175</v>
      </c>
      <c r="AK72" s="14"/>
      <c r="AL72" s="14">
        <f>AM115</f>
        <v>7.8181818181818175</v>
      </c>
      <c r="AM72" s="14"/>
      <c r="AN72" s="14">
        <f>AO115</f>
        <v>7.8124999999999991</v>
      </c>
      <c r="AO72" s="14"/>
      <c r="AP72" s="14">
        <f>AQ115</f>
        <v>7.8181818181818175</v>
      </c>
      <c r="AQ72" s="14"/>
      <c r="AR72" s="14">
        <f>AS115</f>
        <v>7.9090909090909083</v>
      </c>
      <c r="AS72" s="14"/>
      <c r="AT72" s="14">
        <f>AU115</f>
        <v>7.8181818181818175</v>
      </c>
      <c r="AU72" s="14"/>
    </row>
    <row r="73" spans="1:51" x14ac:dyDescent="0.25">
      <c r="A73" s="25" t="s">
        <v>75</v>
      </c>
      <c r="C73" s="13" t="s">
        <v>77</v>
      </c>
      <c r="D73" s="14">
        <f ca="1">F78+D72</f>
        <v>334.40909090909093</v>
      </c>
      <c r="E73" s="15"/>
      <c r="F73" s="14">
        <f ca="1">H78+F72</f>
        <v>286.88636363636363</v>
      </c>
      <c r="G73" s="15"/>
      <c r="H73" s="14">
        <f ca="1">J78+H72</f>
        <v>279.06818181818181</v>
      </c>
      <c r="I73" s="15"/>
      <c r="J73" s="14">
        <f ca="1">L78+J72</f>
        <v>270.36363636363637</v>
      </c>
      <c r="K73" s="15"/>
      <c r="L73" s="14">
        <f ca="1">N78+L72</f>
        <v>255.63636363636363</v>
      </c>
      <c r="M73" s="15"/>
      <c r="N73" s="14">
        <f ca="1">P78+N72</f>
        <v>247.81818181818181</v>
      </c>
      <c r="O73" s="15"/>
      <c r="P73" s="14">
        <f ca="1">R78+P72</f>
        <v>220.8863636363636</v>
      </c>
      <c r="Q73" s="15"/>
      <c r="R73" s="14">
        <f ca="1">T78+R72</f>
        <v>213.06818181818178</v>
      </c>
      <c r="S73" s="15"/>
      <c r="T73" s="14">
        <f ca="1">V78+T72</f>
        <v>205.24999999999997</v>
      </c>
      <c r="U73" s="14"/>
      <c r="V73" s="14">
        <f ca="1">X78+V72</f>
        <v>197.45454545454544</v>
      </c>
      <c r="W73" s="14"/>
      <c r="X73" s="14">
        <f ca="1">Z78+X72</f>
        <v>189.63636363636363</v>
      </c>
      <c r="Y73" s="14"/>
      <c r="Z73" s="14">
        <f ca="1">AB78+Z72</f>
        <v>181.81818181818181</v>
      </c>
      <c r="AA73" s="14"/>
      <c r="AB73" s="14">
        <f ca="1">AD78+AB72</f>
        <v>127.63636363636363</v>
      </c>
      <c r="AC73" s="14"/>
      <c r="AD73" s="14">
        <f ca="1">AF78+AD72</f>
        <v>119.81818181818181</v>
      </c>
      <c r="AE73" s="14"/>
      <c r="AF73" s="14">
        <f ca="1">AH78+AF72</f>
        <v>74.44886363636364</v>
      </c>
      <c r="AG73" s="14"/>
      <c r="AH73" s="14">
        <f ca="1">AJ78+AH72</f>
        <v>66.267045454545453</v>
      </c>
      <c r="AI73" s="14"/>
      <c r="AJ73" s="14">
        <f ca="1">AL78+AJ72</f>
        <v>58.44886363636364</v>
      </c>
      <c r="AK73" s="14"/>
      <c r="AL73" s="14">
        <f ca="1">AN78+AL72</f>
        <v>50.63068181818182</v>
      </c>
      <c r="AM73" s="14"/>
      <c r="AN73" s="14">
        <f ca="1">AP78+AN72</f>
        <v>42.8125</v>
      </c>
      <c r="AO73" s="14"/>
      <c r="AP73" s="14">
        <f ca="1">AR78+AP72</f>
        <v>23.545454545454543</v>
      </c>
      <c r="AQ73" s="14"/>
      <c r="AR73" s="14">
        <f ca="1">AT78+AR72</f>
        <v>15.727272727272727</v>
      </c>
      <c r="AS73" s="14"/>
      <c r="AT73" s="14">
        <f>AT72</f>
        <v>7.8181818181818175</v>
      </c>
      <c r="AU73" s="14"/>
    </row>
    <row r="74" spans="1:51" x14ac:dyDescent="0.25">
      <c r="A74" s="25" t="s">
        <v>75</v>
      </c>
      <c r="C74" s="13" t="s">
        <v>78</v>
      </c>
      <c r="D74" s="14">
        <f ca="1">INT((D73-D$7)/$D$97)+1</f>
        <v>4</v>
      </c>
      <c r="E74" s="15"/>
      <c r="F74" s="14">
        <f ca="1">INT((F73-F$7)/$D$97)+1</f>
        <v>3</v>
      </c>
      <c r="G74" s="15"/>
      <c r="H74" s="14">
        <f ca="1">INT((H73-H$7)/$D$97)+1</f>
        <v>3</v>
      </c>
      <c r="I74" s="15"/>
      <c r="J74" s="14">
        <f ca="1">INT((J73-J$7)/$D$97)+1</f>
        <v>3</v>
      </c>
      <c r="K74" s="15"/>
      <c r="L74" s="14">
        <f ca="1">INT((L73-L$7)/$D$97)+1</f>
        <v>3</v>
      </c>
      <c r="M74" s="15"/>
      <c r="N74" s="14">
        <f ca="1">INT((N73-N$7)/$D$97)+1</f>
        <v>3</v>
      </c>
      <c r="O74" s="15"/>
      <c r="P74" s="14">
        <f ca="1">INT((P73-P$7)/$D$97)+1</f>
        <v>2</v>
      </c>
      <c r="Q74" s="15"/>
      <c r="R74" s="14">
        <f ca="1">INT((R73-R$7)/$D$97)+1</f>
        <v>2</v>
      </c>
      <c r="S74" s="15"/>
      <c r="T74" s="14">
        <f ca="1">INT((T73-T$7)/$D$97)+1</f>
        <v>3</v>
      </c>
      <c r="U74" s="14"/>
      <c r="V74" s="14">
        <f ca="1">INT((V73-V$7)/$D$97)+1</f>
        <v>3</v>
      </c>
      <c r="W74" s="14"/>
      <c r="X74" s="14">
        <f ca="1">INT((X73-X$7)/$D$97)+1</f>
        <v>2</v>
      </c>
      <c r="Y74" s="14"/>
      <c r="Z74" s="14">
        <f ca="1">INT((Z73-Z$7)/$D$97)+1</f>
        <v>2</v>
      </c>
      <c r="AA74" s="14"/>
      <c r="AB74" s="14">
        <f ca="1">INT((AB73-AB$7)/$D$97)+1</f>
        <v>1</v>
      </c>
      <c r="AC74" s="14"/>
      <c r="AD74" s="14">
        <f ca="1">INT((AD73-AD$7)/$D$97)+1</f>
        <v>2</v>
      </c>
      <c r="AE74" s="14"/>
      <c r="AF74" s="14">
        <f ca="1">INT((AF73-AF$7)/$D$97)+1</f>
        <v>1</v>
      </c>
      <c r="AG74" s="14"/>
      <c r="AH74" s="14">
        <f ca="1">INT((AH73-AH$7)/$D$97)+1</f>
        <v>1</v>
      </c>
      <c r="AI74" s="14"/>
      <c r="AJ74" s="14">
        <f ca="1">INT((AJ73-AJ$7)/$D$97)+1</f>
        <v>1</v>
      </c>
      <c r="AK74" s="14"/>
      <c r="AL74" s="14">
        <f ca="1">INT((AL73-AL$7)/$D$97)+1</f>
        <v>1</v>
      </c>
      <c r="AM74" s="14"/>
      <c r="AN74" s="14">
        <f ca="1">INT((AN73-AN$7)/$D$97)+1</f>
        <v>1</v>
      </c>
      <c r="AO74" s="14"/>
      <c r="AP74" s="14">
        <f ca="1">INT((AP73-AP$7)/$D$97)+1</f>
        <v>0</v>
      </c>
      <c r="AQ74" s="14"/>
      <c r="AR74" s="14">
        <f ca="1">INT((AR73-AR$7)/$D$97)+1</f>
        <v>0</v>
      </c>
      <c r="AS74" s="14"/>
      <c r="AT74" s="14">
        <f>INT((AT73-AT$7)/$D$97)+1</f>
        <v>1</v>
      </c>
      <c r="AU74" s="14"/>
    </row>
    <row r="75" spans="1:51" x14ac:dyDescent="0.25">
      <c r="A75" s="25" t="s">
        <v>75</v>
      </c>
      <c r="C75" s="13" t="s">
        <v>79</v>
      </c>
      <c r="D75" s="14">
        <f ca="1">IF((D73-((D74-1)*$D$97+D$7+D$112+D$113))&gt;0,D74+1,D74)</f>
        <v>4</v>
      </c>
      <c r="E75" s="15"/>
      <c r="F75" s="14">
        <f ca="1">IF((F73-((F74-1)*$D$97+F$7+F$112+F$113))&gt;0,F74+1,F74)</f>
        <v>4</v>
      </c>
      <c r="G75" s="15"/>
      <c r="H75" s="14">
        <f ca="1">IF((H73-((H74-1)*$D$97+H$7+H$112+H$113))&gt;0,H74+1,H74)</f>
        <v>3</v>
      </c>
      <c r="I75" s="15"/>
      <c r="J75" s="14">
        <f ca="1">IF((J73-((J74-1)*$D$97+J$7+J$112+J$113))&gt;0,J74+1,J74)</f>
        <v>3</v>
      </c>
      <c r="K75" s="15"/>
      <c r="L75" s="14">
        <f ca="1">IF((L73-((L74-1)*$D$97+L$7+L$112+L$113))&gt;0,L74+1,L74)</f>
        <v>3</v>
      </c>
      <c r="M75" s="15"/>
      <c r="N75" s="14">
        <f ca="1">IF((N73-((N74-1)*$D$97+N$7+N$112+N$113))&gt;0,N74+1,N74)</f>
        <v>3</v>
      </c>
      <c r="O75" s="15"/>
      <c r="P75" s="14">
        <f ca="1">IF((P73-((P74-1)*$D$97+P$7+P$112+P$113))&gt;0,P74+1,P74)</f>
        <v>3</v>
      </c>
      <c r="Q75" s="15"/>
      <c r="R75" s="14">
        <f ca="1">IF((R73-((R74-1)*$D$97+R$7+R$112+R$113))&gt;0,R74+1,R74)</f>
        <v>2</v>
      </c>
      <c r="S75" s="15"/>
      <c r="T75" s="14">
        <f ca="1">IF((T73-((T74-1)*$D$97+T$7+T$112+T$113))&gt;0,T74+1,T74)</f>
        <v>3</v>
      </c>
      <c r="U75" s="14"/>
      <c r="V75" s="14">
        <f ca="1">IF((V73-((V74-1)*$D$97+V$7+V$112+V$113))&gt;0,V74+1,V74)</f>
        <v>3</v>
      </c>
      <c r="W75" s="14"/>
      <c r="X75" s="14">
        <f ca="1">IF((X73-((X74-1)*$D$97+X$7+X$112+X$113))&gt;0,X74+1,X74)</f>
        <v>2</v>
      </c>
      <c r="Y75" s="14"/>
      <c r="Z75" s="14">
        <f ca="1">IF((Z73-((Z74-1)*$D$97+Z$7+Z$112+Z$113))&gt;0,Z74+1,Z74)</f>
        <v>2</v>
      </c>
      <c r="AA75" s="14"/>
      <c r="AB75" s="14">
        <f ca="1">IF((AB73-((AB74-1)*$D$97+AB$7+AB$112+AB$113))&gt;0,AB74+1,AB74)</f>
        <v>2</v>
      </c>
      <c r="AC75" s="14"/>
      <c r="AD75" s="14">
        <f ca="1">IF((AD73-((AD74-1)*$D$97+AD$7+AD$112+AD$113))&gt;0,AD74+1,AD74)</f>
        <v>2</v>
      </c>
      <c r="AE75" s="14"/>
      <c r="AF75" s="14">
        <f ca="1">IF((AF73-((AF74-1)*$D$97+AF$7+AF$112+AF$113))&gt;0,AF74+1,AF74)</f>
        <v>2</v>
      </c>
      <c r="AG75" s="14"/>
      <c r="AH75" s="14">
        <f ca="1">IF((AH73-((AH74-1)*$D$97+AH$7+AH$112+AH$113))&gt;0,AH74+1,AH74)</f>
        <v>1</v>
      </c>
      <c r="AI75" s="14"/>
      <c r="AJ75" s="14">
        <f ca="1">IF((AJ73-((AJ74-1)*$D$97+AJ$7+AJ$112+AJ$113))&gt;0,AJ74+1,AJ74)</f>
        <v>1</v>
      </c>
      <c r="AK75" s="14"/>
      <c r="AL75" s="14">
        <f ca="1">IF((AL73-((AL74-1)*$D$97+AL$7+AL$112+AL$113))&gt;0,AL74+1,AL74)</f>
        <v>1</v>
      </c>
      <c r="AM75" s="14"/>
      <c r="AN75" s="14">
        <f ca="1">IF((AN73-((AN74-1)*$D$97+AN$7+AN$112+AN$113))&gt;0,AN74+1,AN74)</f>
        <v>1</v>
      </c>
      <c r="AO75" s="14"/>
      <c r="AP75" s="14">
        <f ca="1">IF((AP73-((AP74-1)*$D$97+AP$7+AP$112+AP$113))&gt;0,AP74+1,AP74)</f>
        <v>1</v>
      </c>
      <c r="AQ75" s="14"/>
      <c r="AR75" s="14">
        <f ca="1">IF((AR73-((AR74-1)*$D$97+AR$7+AR$112+AR$113))&gt;0,AR74+1,AR74)</f>
        <v>0</v>
      </c>
      <c r="AS75" s="14"/>
      <c r="AT75" s="14">
        <f ca="1">IF((AT73-((AT74-1)*$D$97+AT$7+AT$112+AT$113))&gt;0,AT74+1,AT74)</f>
        <v>1</v>
      </c>
      <c r="AU75" s="14"/>
    </row>
    <row r="76" spans="1:51" x14ac:dyDescent="0.25">
      <c r="A76" s="25" t="s">
        <v>75</v>
      </c>
      <c r="C76" s="13" t="s">
        <v>80</v>
      </c>
      <c r="D76" s="14">
        <f ca="1">(D75-1)*$D$97+D$7+D$112</f>
        <v>324</v>
      </c>
      <c r="E76" s="15"/>
      <c r="F76" s="14">
        <f ca="1">(F75-1)*$D$97+F$7+F$112</f>
        <v>320</v>
      </c>
      <c r="G76" s="15"/>
      <c r="H76" s="14">
        <f ca="1">(H75-1)*$D$97+H$7+H$112</f>
        <v>240</v>
      </c>
      <c r="I76" s="15"/>
      <c r="J76" s="14">
        <f ca="1">(J75-1)*$D$97+J$7+J$112</f>
        <v>230</v>
      </c>
      <c r="K76" s="15"/>
      <c r="L76" s="14">
        <f ca="1">(L75-1)*$D$97+L$7+L$112</f>
        <v>225</v>
      </c>
      <c r="M76" s="15"/>
      <c r="N76" s="14">
        <f ca="1">(N75-1)*$D$97+N$7+N$112</f>
        <v>236</v>
      </c>
      <c r="O76" s="15"/>
      <c r="P76" s="14">
        <f ca="1">(P75-1)*$D$97+P$7+P$112</f>
        <v>235</v>
      </c>
      <c r="Q76" s="15"/>
      <c r="R76" s="14">
        <f ca="1">(R75-1)*$D$97+R$7+R$112</f>
        <v>169</v>
      </c>
      <c r="S76" s="15"/>
      <c r="T76" s="14">
        <f ca="1">(T75-1)*$D$97+T$7+T$112</f>
        <v>180</v>
      </c>
      <c r="U76" s="14"/>
      <c r="V76" s="14">
        <f ca="1">(V75-1)*$D$97+V$7+V$112</f>
        <v>190</v>
      </c>
      <c r="W76" s="14"/>
      <c r="X76" s="14">
        <f ca="1">(X75-1)*$D$97+X$7+X$112</f>
        <v>155</v>
      </c>
      <c r="Y76" s="14"/>
      <c r="Z76" s="14">
        <f ca="1">(Z75-1)*$D$97+Z$7+Z$112</f>
        <v>167</v>
      </c>
      <c r="AA76" s="14"/>
      <c r="AB76" s="14">
        <f ca="1">(AB75-1)*$D$97+AB$7+AB$112</f>
        <v>169</v>
      </c>
      <c r="AC76" s="14"/>
      <c r="AD76" s="14">
        <f ca="1">(AD75-1)*$D$97+AD$7+AD$112</f>
        <v>99</v>
      </c>
      <c r="AE76" s="14"/>
      <c r="AF76" s="14">
        <f ca="1">(AF75-1)*$D$97+AF$7+AF$112</f>
        <v>107</v>
      </c>
      <c r="AG76" s="14"/>
      <c r="AH76" s="14">
        <f ca="1">(AH75-1)*$D$97+AH$7+AH$112</f>
        <v>28</v>
      </c>
      <c r="AI76" s="14"/>
      <c r="AJ76" s="14">
        <f ca="1">(AJ75-1)*$D$97+AJ$7+AJ$112</f>
        <v>36</v>
      </c>
      <c r="AK76" s="14"/>
      <c r="AL76" s="14">
        <f ca="1">(AL75-1)*$D$97+AL$7+AL$112</f>
        <v>30</v>
      </c>
      <c r="AM76" s="14"/>
      <c r="AN76" s="14">
        <f ca="1">(AN75-1)*$D$97+AN$7+AN$112</f>
        <v>30</v>
      </c>
      <c r="AO76" s="14"/>
      <c r="AP76" s="14">
        <f ca="1">(AP75-1)*$D$97+AP$7+AP$112</f>
        <v>30</v>
      </c>
      <c r="AQ76" s="14"/>
      <c r="AR76" s="14">
        <f ca="1">(AR75-1)*$D$97+AR$7+AR$112</f>
        <v>-10</v>
      </c>
      <c r="AS76" s="14"/>
      <c r="AT76" s="14">
        <f ca="1">(AT75-1)*$D$97+AT$7+AT$112</f>
        <v>0</v>
      </c>
      <c r="AU76" s="14"/>
    </row>
    <row r="77" spans="1:51" x14ac:dyDescent="0.25">
      <c r="A77" s="25" t="s">
        <v>75</v>
      </c>
      <c r="C77" s="13" t="s">
        <v>81</v>
      </c>
      <c r="D77" s="14">
        <f ca="1">D76+D$113</f>
        <v>361</v>
      </c>
      <c r="E77" s="15"/>
      <c r="F77" s="14">
        <f ca="1">F76+F$113</f>
        <v>366.5</v>
      </c>
      <c r="G77" s="15"/>
      <c r="H77" s="14">
        <f ca="1">H76+H$113</f>
        <v>288.5</v>
      </c>
      <c r="I77" s="15"/>
      <c r="J77" s="14">
        <f ca="1">J76+J$113</f>
        <v>280.5</v>
      </c>
      <c r="K77" s="15"/>
      <c r="L77" s="14">
        <f ca="1">L76+L$113</f>
        <v>270.5</v>
      </c>
      <c r="M77" s="15"/>
      <c r="N77" s="14">
        <f ca="1">N76+N$113</f>
        <v>282</v>
      </c>
      <c r="O77" s="15"/>
      <c r="P77" s="14">
        <f ca="1">P76+P$113</f>
        <v>281.5</v>
      </c>
      <c r="Q77" s="15"/>
      <c r="R77" s="14">
        <f ca="1">R76+R$113</f>
        <v>215.5</v>
      </c>
      <c r="S77" s="15"/>
      <c r="T77" s="14">
        <f ca="1">T76+T$113</f>
        <v>226.5</v>
      </c>
      <c r="U77" s="14"/>
      <c r="V77" s="14">
        <f ca="1">V76+V$113</f>
        <v>234.5</v>
      </c>
      <c r="W77" s="14"/>
      <c r="X77" s="14">
        <f ca="1">X76+X$113</f>
        <v>199.5</v>
      </c>
      <c r="Y77" s="14"/>
      <c r="Z77" s="14">
        <f ca="1">Z76+Z$113</f>
        <v>214.5</v>
      </c>
      <c r="AA77" s="14"/>
      <c r="AB77" s="14">
        <f ca="1">AB76+AB$113</f>
        <v>216.5</v>
      </c>
      <c r="AC77" s="14"/>
      <c r="AD77" s="14">
        <f ca="1">AD76+AD$113</f>
        <v>145.5</v>
      </c>
      <c r="AE77" s="14"/>
      <c r="AF77" s="14">
        <f ca="1">AF76+AF$113</f>
        <v>153.5</v>
      </c>
      <c r="AG77" s="14"/>
      <c r="AH77" s="14">
        <f ca="1">AH76+AH$113</f>
        <v>72</v>
      </c>
      <c r="AI77" s="14"/>
      <c r="AJ77" s="14">
        <f ca="1">AJ76+AJ$113</f>
        <v>82.5</v>
      </c>
      <c r="AK77" s="14"/>
      <c r="AL77" s="14">
        <f ca="1">AL76+AL$113</f>
        <v>76.5</v>
      </c>
      <c r="AM77" s="14"/>
      <c r="AN77" s="14">
        <f ca="1">AN76+AN$113</f>
        <v>75.5</v>
      </c>
      <c r="AO77" s="14"/>
      <c r="AP77" s="14">
        <f ca="1">AP76+AP$113</f>
        <v>76.5</v>
      </c>
      <c r="AQ77" s="14"/>
      <c r="AR77" s="14">
        <f ca="1">AR76+AR$113</f>
        <v>37.5</v>
      </c>
      <c r="AS77" s="14"/>
      <c r="AT77" s="14">
        <f ca="1">AT76+AT$113</f>
        <v>49.5</v>
      </c>
      <c r="AU77" s="14"/>
      <c r="AV77" s="10"/>
    </row>
    <row r="78" spans="1:51" x14ac:dyDescent="0.25">
      <c r="A78" s="25" t="s">
        <v>75</v>
      </c>
      <c r="C78" s="13" t="s">
        <v>82</v>
      </c>
      <c r="D78" s="15">
        <f ca="1">MAX(D73,D76+5)</f>
        <v>334.40909090909093</v>
      </c>
      <c r="E78" s="15"/>
      <c r="F78" s="15">
        <f ca="1">MAX(F73,F76+5)</f>
        <v>325</v>
      </c>
      <c r="G78" s="15"/>
      <c r="H78" s="15">
        <f ca="1">MAX(H73,H76+5)</f>
        <v>279.06818181818181</v>
      </c>
      <c r="I78" s="15"/>
      <c r="J78" s="15">
        <f ca="1">MAX(J73,J76+5)</f>
        <v>270.36363636363637</v>
      </c>
      <c r="K78" s="15"/>
      <c r="L78" s="15">
        <f ca="1">MAX(L73,L76+5)</f>
        <v>255.63636363636363</v>
      </c>
      <c r="M78" s="15"/>
      <c r="N78" s="15">
        <f ca="1">MAX(N73,N76+5)</f>
        <v>247.81818181818181</v>
      </c>
      <c r="O78" s="15"/>
      <c r="P78" s="15">
        <f ca="1">MAX(P73,P76+5)</f>
        <v>240</v>
      </c>
      <c r="Q78" s="15"/>
      <c r="R78" s="15">
        <f ca="1">MAX(R73,R76+5)</f>
        <v>213.06818181818178</v>
      </c>
      <c r="S78" s="15"/>
      <c r="T78" s="15">
        <f ca="1">MAX(T73,T76+5)</f>
        <v>205.24999999999997</v>
      </c>
      <c r="U78" s="15"/>
      <c r="V78" s="15">
        <f ca="1">MAX(V73,V76+5)</f>
        <v>197.45454545454544</v>
      </c>
      <c r="W78" s="15"/>
      <c r="X78" s="15">
        <f ca="1">MAX(X73,X76+5)</f>
        <v>189.63636363636363</v>
      </c>
      <c r="Y78" s="15"/>
      <c r="Z78" s="15">
        <f ca="1">MAX(Z73,Z76+5)</f>
        <v>181.81818181818181</v>
      </c>
      <c r="AA78" s="15"/>
      <c r="AB78" s="15">
        <f ca="1">MAX(AB73,AB76+5)</f>
        <v>174</v>
      </c>
      <c r="AC78" s="15"/>
      <c r="AD78" s="15">
        <f ca="1">MAX(AD73,AD76+5)</f>
        <v>119.81818181818181</v>
      </c>
      <c r="AE78" s="15"/>
      <c r="AF78" s="15">
        <f ca="1">MAX(AF73,AF76+5)</f>
        <v>112</v>
      </c>
      <c r="AG78" s="15"/>
      <c r="AH78" s="15">
        <f ca="1">MAX(AH73,AH76+5)</f>
        <v>66.267045454545453</v>
      </c>
      <c r="AI78" s="15"/>
      <c r="AJ78" s="15">
        <f ca="1">MAX(AJ73,AJ76+5)</f>
        <v>58.44886363636364</v>
      </c>
      <c r="AK78" s="15"/>
      <c r="AL78" s="15">
        <f ca="1">MAX(AL73,AL76+5)</f>
        <v>50.63068181818182</v>
      </c>
      <c r="AM78" s="15"/>
      <c r="AN78" s="15">
        <f ca="1">MAX(AN73,AN76+5)</f>
        <v>42.8125</v>
      </c>
      <c r="AO78" s="15"/>
      <c r="AP78" s="15">
        <f ca="1">MAX(AP73,AP76+5)</f>
        <v>35</v>
      </c>
      <c r="AQ78" s="15"/>
      <c r="AR78" s="15">
        <f ca="1">MAX(AR73,AR76+5)</f>
        <v>15.727272727272727</v>
      </c>
      <c r="AS78" s="15"/>
      <c r="AT78" s="15">
        <f ca="1">MAX(AT73,AT76+5)</f>
        <v>7.8181818181818175</v>
      </c>
      <c r="AU78" s="15"/>
    </row>
    <row r="79" spans="1:51" x14ac:dyDescent="0.25">
      <c r="A79" s="25" t="s">
        <v>75</v>
      </c>
      <c r="C79" s="13" t="s">
        <v>83</v>
      </c>
      <c r="D79" s="15">
        <f>D63</f>
        <v>0</v>
      </c>
      <c r="E79" s="15"/>
      <c r="F79" s="15">
        <f>F63</f>
        <v>467</v>
      </c>
      <c r="G79" s="15"/>
      <c r="H79" s="15">
        <f>H63</f>
        <v>811</v>
      </c>
      <c r="I79" s="15"/>
      <c r="J79" s="15">
        <f>J63</f>
        <v>1155</v>
      </c>
      <c r="K79" s="15"/>
      <c r="L79" s="15">
        <f>L63</f>
        <v>1803</v>
      </c>
      <c r="M79" s="15"/>
      <c r="N79" s="15">
        <f>N63</f>
        <v>2186</v>
      </c>
      <c r="O79" s="15"/>
      <c r="P79" s="15">
        <f>P63</f>
        <v>2530</v>
      </c>
      <c r="Q79" s="15"/>
      <c r="R79" s="15">
        <f>R63</f>
        <v>2874</v>
      </c>
      <c r="S79" s="15"/>
      <c r="T79" s="15">
        <f>T63</f>
        <v>3218</v>
      </c>
      <c r="U79" s="15"/>
      <c r="V79" s="15">
        <f>V63</f>
        <v>3562</v>
      </c>
      <c r="W79" s="15"/>
      <c r="X79" s="15">
        <f>X63</f>
        <v>3906</v>
      </c>
      <c r="Y79" s="15"/>
      <c r="Z79" s="15">
        <f>Z63</f>
        <v>4250</v>
      </c>
      <c r="AA79" s="15"/>
      <c r="AB79" s="15">
        <f>AB63</f>
        <v>4594</v>
      </c>
      <c r="AC79" s="15"/>
      <c r="AD79" s="15">
        <f>AD63</f>
        <v>4938</v>
      </c>
      <c r="AE79" s="15"/>
      <c r="AF79" s="15">
        <f>AF63</f>
        <v>5282</v>
      </c>
      <c r="AG79" s="15"/>
      <c r="AH79" s="15">
        <f>AH63</f>
        <v>5626</v>
      </c>
      <c r="AI79" s="15"/>
      <c r="AJ79" s="15">
        <f>AJ63</f>
        <v>5986</v>
      </c>
      <c r="AK79" s="15"/>
      <c r="AL79" s="15">
        <f>AL63</f>
        <v>6330</v>
      </c>
      <c r="AM79" s="15"/>
      <c r="AN79" s="15">
        <f>AN63</f>
        <v>6674</v>
      </c>
      <c r="AO79" s="15"/>
      <c r="AP79" s="15">
        <f>AP63</f>
        <v>7017.8</v>
      </c>
      <c r="AQ79" s="15"/>
      <c r="AR79" s="15">
        <f>AR63</f>
        <v>7361.8</v>
      </c>
      <c r="AS79" s="15"/>
      <c r="AT79" s="15">
        <f>AT63</f>
        <v>7705.8</v>
      </c>
      <c r="AU79" s="15"/>
    </row>
    <row r="80" spans="1:51" x14ac:dyDescent="0.25">
      <c r="A80" s="25" t="s">
        <v>75</v>
      </c>
    </row>
    <row r="81" spans="1:47" x14ac:dyDescent="0.25">
      <c r="A81" s="25" t="s">
        <v>75</v>
      </c>
    </row>
    <row r="82" spans="1:47" ht="18.75" x14ac:dyDescent="0.3">
      <c r="C82" s="73" t="s">
        <v>99</v>
      </c>
      <c r="D82" s="74"/>
      <c r="E82" s="79"/>
    </row>
    <row r="83" spans="1:47" x14ac:dyDescent="0.25">
      <c r="C83" s="2" t="s">
        <v>87</v>
      </c>
      <c r="D83" s="43">
        <v>2</v>
      </c>
      <c r="E83" s="43">
        <v>15</v>
      </c>
    </row>
    <row r="84" spans="1:47" x14ac:dyDescent="0.25">
      <c r="C84" s="2" t="s">
        <v>88</v>
      </c>
      <c r="D84" s="44">
        <v>-10</v>
      </c>
      <c r="E84" s="44">
        <v>2</v>
      </c>
      <c r="F84" s="44" t="s">
        <v>100</v>
      </c>
    </row>
    <row r="85" spans="1:47" x14ac:dyDescent="0.25">
      <c r="C85" s="2" t="s">
        <v>90</v>
      </c>
      <c r="D85" s="7" t="s">
        <v>101</v>
      </c>
    </row>
    <row r="87" spans="1:47" s="29" customFormat="1" ht="16.5" customHeight="1" x14ac:dyDescent="0.25">
      <c r="A87" s="28"/>
    </row>
    <row r="88" spans="1:47" ht="15.75" thickBot="1" x14ac:dyDescent="0.3"/>
    <row r="89" spans="1:47" ht="19.5" thickBot="1" x14ac:dyDescent="0.35">
      <c r="C89" s="80" t="s">
        <v>102</v>
      </c>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row>
    <row r="90" spans="1:47" ht="15.75" thickBot="1" x14ac:dyDescent="0.3"/>
    <row r="91" spans="1:47" ht="21.75" thickBot="1" x14ac:dyDescent="0.4">
      <c r="C91" s="36" t="s">
        <v>103</v>
      </c>
      <c r="D91" s="37">
        <v>3</v>
      </c>
    </row>
    <row r="93" spans="1:47" ht="18.75" x14ac:dyDescent="0.3">
      <c r="C93" s="77" t="s">
        <v>104</v>
      </c>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row>
    <row r="94" spans="1:47" x14ac:dyDescent="0.25">
      <c r="C94" s="22"/>
      <c r="D94" s="17" t="str">
        <f>D$6</f>
        <v>Market</v>
      </c>
      <c r="E94" s="18"/>
      <c r="F94" s="17" t="str">
        <f t="shared" ref="F94" si="262">F$6</f>
        <v>Fell</v>
      </c>
      <c r="G94" s="18"/>
      <c r="H94" s="17" t="str">
        <f t="shared" ref="H94" si="263">H$6</f>
        <v>Hayes</v>
      </c>
      <c r="I94" s="18"/>
      <c r="J94" s="17" t="str">
        <f t="shared" ref="J94" si="264">J$6</f>
        <v>Grove</v>
      </c>
      <c r="K94" s="18"/>
      <c r="L94" s="17" t="str">
        <f t="shared" ref="L94" si="265">L$6</f>
        <v>McAllister</v>
      </c>
      <c r="M94" s="18"/>
      <c r="N94" s="17" t="str">
        <f t="shared" ref="N94" si="266">N$6</f>
        <v>Golden Gate</v>
      </c>
      <c r="O94" s="18"/>
      <c r="P94" s="17" t="str">
        <f t="shared" ref="P94" si="267">P$6</f>
        <v>Turk</v>
      </c>
      <c r="Q94" s="18"/>
      <c r="R94" s="17" t="str">
        <f t="shared" ref="R94" si="268">R$6</f>
        <v>Eddy</v>
      </c>
      <c r="S94" s="18"/>
      <c r="T94" s="17" t="str">
        <f t="shared" ref="T94" si="269">T$6</f>
        <v>Ellis</v>
      </c>
      <c r="U94" s="18"/>
      <c r="V94" s="17" t="str">
        <f t="shared" ref="V94" si="270">V$6</f>
        <v>O'Farrell</v>
      </c>
      <c r="W94" s="18"/>
      <c r="X94" s="17" t="str">
        <f t="shared" ref="X94" si="271">X$6</f>
        <v>Geary</v>
      </c>
      <c r="Y94" s="18"/>
      <c r="Z94" s="17" t="str">
        <f t="shared" ref="Z94" si="272">Z$6</f>
        <v>Post</v>
      </c>
      <c r="AA94" s="18"/>
      <c r="AB94" s="17" t="str">
        <f t="shared" ref="AB94" si="273">AB$6</f>
        <v>Sutter</v>
      </c>
      <c r="AC94" s="18"/>
      <c r="AD94" s="17" t="str">
        <f t="shared" ref="AD94" si="274">AD$6</f>
        <v>Bush</v>
      </c>
      <c r="AE94" s="18"/>
      <c r="AF94" s="17" t="str">
        <f t="shared" ref="AF94" si="275">AF$6</f>
        <v>Pine</v>
      </c>
      <c r="AG94" s="18"/>
      <c r="AH94" s="17" t="str">
        <f t="shared" ref="AH94" si="276">AH$6</f>
        <v>California</v>
      </c>
      <c r="AI94" s="18"/>
      <c r="AJ94" s="17" t="str">
        <f t="shared" ref="AJ94" si="277">AJ$6</f>
        <v>Sacramento</v>
      </c>
      <c r="AK94" s="18"/>
      <c r="AL94" s="17" t="str">
        <f t="shared" ref="AL94" si="278">AL$6</f>
        <v>Clay</v>
      </c>
      <c r="AM94" s="18"/>
      <c r="AN94" s="17" t="str">
        <f t="shared" ref="AN94" si="279">AN$6</f>
        <v>Washington</v>
      </c>
      <c r="AO94" s="18"/>
      <c r="AP94" s="17" t="str">
        <f t="shared" ref="AP94" si="280">AP$6</f>
        <v>Jackson</v>
      </c>
      <c r="AQ94" s="18"/>
      <c r="AR94" s="17" t="str">
        <f t="shared" ref="AR94" si="281">AR$6</f>
        <v>Pacific</v>
      </c>
      <c r="AS94" s="18"/>
      <c r="AT94" s="17" t="str">
        <f t="shared" ref="AT94" si="282">AT$6</f>
        <v>Broadway</v>
      </c>
      <c r="AU94" s="18"/>
    </row>
    <row r="95" spans="1:47" x14ac:dyDescent="0.25">
      <c r="C95" s="2" t="s">
        <v>105</v>
      </c>
      <c r="D95" s="5">
        <f ca="1">OFFSET(Inputs!E14,$D$91-1,0,1,1)</f>
        <v>12</v>
      </c>
      <c r="E95" s="45"/>
      <c r="F95" s="5">
        <f ca="1">OFFSET(Inputs!G14,$D$91-1,0,1,1)</f>
        <v>49</v>
      </c>
      <c r="G95" s="45"/>
      <c r="H95" s="5">
        <f ca="1">OFFSET(Inputs!I14,$D$91-1,0,1,1)</f>
        <v>49</v>
      </c>
      <c r="I95" s="45"/>
      <c r="J95" s="5">
        <f ca="1">OFFSET(Inputs!K14,$D$91-1,0,1,1)</f>
        <v>44</v>
      </c>
      <c r="K95" s="45"/>
      <c r="L95" s="5">
        <f ca="1">OFFSET(Inputs!M14,$D$91-1,0,1,1)</f>
        <v>45</v>
      </c>
      <c r="M95" s="45"/>
      <c r="N95" s="5">
        <f ca="1">OFFSET(Inputs!O14,$D$91-1,0,1,1)</f>
        <v>52</v>
      </c>
      <c r="O95" s="45"/>
      <c r="P95" s="5">
        <f ca="1">OFFSET(Inputs!Q14,$D$91-1,0,1,1)</f>
        <v>64</v>
      </c>
      <c r="Q95" s="45"/>
      <c r="R95" s="5">
        <f ca="1">OFFSET(Inputs!S14,$D$91-1,0,1,1)</f>
        <v>77</v>
      </c>
      <c r="S95" s="45"/>
      <c r="T95" s="5">
        <f ca="1">OFFSET(Inputs!U14,$D$91-1,0,1,1)</f>
        <v>87</v>
      </c>
      <c r="U95" s="45"/>
      <c r="V95" s="5">
        <f ca="1">OFFSET(Inputs!W14,$D$91-1,0,1,1)</f>
        <v>7</v>
      </c>
      <c r="W95" s="45"/>
      <c r="X95" s="5">
        <f ca="1">OFFSET(Inputs!Y14,$D$91-1,0,1,1)</f>
        <v>14</v>
      </c>
      <c r="Y95" s="45"/>
      <c r="Z95" s="5">
        <f ca="1">OFFSET(Inputs!AA14,$D$91-1,0,1,1)</f>
        <v>23</v>
      </c>
      <c r="AA95" s="45"/>
      <c r="AB95" s="5">
        <f ca="1">OFFSET(Inputs!AC14,$D$91-1,0,1,1)</f>
        <v>33</v>
      </c>
      <c r="AC95" s="45"/>
      <c r="AD95" s="5">
        <f ca="1">OFFSET(Inputs!AE14,$D$91-1,0,1,1)</f>
        <v>42</v>
      </c>
      <c r="AE95" s="45"/>
      <c r="AF95" s="5">
        <f ca="1">OFFSET(Inputs!AG14,$D$91-1,0,1,1)</f>
        <v>52</v>
      </c>
      <c r="AG95" s="45"/>
      <c r="AH95" s="5">
        <f ca="1">OFFSET(Inputs!AI14,$D$91-1,0,1,1)</f>
        <v>58</v>
      </c>
      <c r="AI95" s="45"/>
      <c r="AJ95" s="5">
        <f ca="1">OFFSET(Inputs!AK14,$D$91-1,0,1,1)</f>
        <v>64</v>
      </c>
      <c r="AK95" s="45"/>
      <c r="AL95" s="5">
        <f ca="1">OFFSET(Inputs!AM14,$D$91-1,0,1,1)</f>
        <v>71</v>
      </c>
      <c r="AM95" s="45"/>
      <c r="AN95" s="5">
        <f ca="1">OFFSET(Inputs!AO14,$D$91-1,0,1,1)</f>
        <v>78</v>
      </c>
      <c r="AO95" s="45"/>
      <c r="AP95" s="5">
        <f ca="1">OFFSET(Inputs!AQ14,$D$91-1,0,1,1)</f>
        <v>84</v>
      </c>
      <c r="AQ95" s="45"/>
      <c r="AR95" s="5">
        <f ca="1">OFFSET(Inputs!AS14,$D$91-1,0,1,1)</f>
        <v>3</v>
      </c>
      <c r="AS95" s="45"/>
      <c r="AT95" s="5">
        <f ca="1">OFFSET(Inputs!AU14,$D$91-1,0,1,1)</f>
        <v>13</v>
      </c>
      <c r="AU95" s="45"/>
    </row>
    <row r="97" spans="3:47" ht="18.75" x14ac:dyDescent="0.3">
      <c r="C97" s="24" t="s">
        <v>2</v>
      </c>
      <c r="D97" s="5">
        <f>VLOOKUP($D$91,Inputs!$C$8:$F$10,2,FALSE)</f>
        <v>90</v>
      </c>
    </row>
    <row r="99" spans="3:47" ht="18.75" x14ac:dyDescent="0.3">
      <c r="C99" s="77" t="s">
        <v>106</v>
      </c>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row>
    <row r="100" spans="3:47" x14ac:dyDescent="0.25">
      <c r="C100" s="2"/>
      <c r="D100" s="17" t="str">
        <f>D$6</f>
        <v>Market</v>
      </c>
      <c r="E100" s="18"/>
      <c r="F100" s="17" t="str">
        <f t="shared" ref="F100" si="283">F$6</f>
        <v>Fell</v>
      </c>
      <c r="G100" s="18"/>
      <c r="H100" s="17" t="str">
        <f t="shared" ref="H100" si="284">H$6</f>
        <v>Hayes</v>
      </c>
      <c r="I100" s="18"/>
      <c r="J100" s="17" t="str">
        <f t="shared" ref="J100" si="285">J$6</f>
        <v>Grove</v>
      </c>
      <c r="K100" s="18"/>
      <c r="L100" s="17" t="str">
        <f t="shared" ref="L100" si="286">L$6</f>
        <v>McAllister</v>
      </c>
      <c r="M100" s="18"/>
      <c r="N100" s="17" t="str">
        <f t="shared" ref="N100" si="287">N$6</f>
        <v>Golden Gate</v>
      </c>
      <c r="O100" s="18"/>
      <c r="P100" s="17" t="str">
        <f t="shared" ref="P100" si="288">P$6</f>
        <v>Turk</v>
      </c>
      <c r="Q100" s="18"/>
      <c r="R100" s="17" t="str">
        <f t="shared" ref="R100" si="289">R$6</f>
        <v>Eddy</v>
      </c>
      <c r="S100" s="18"/>
      <c r="T100" s="17" t="str">
        <f t="shared" ref="T100" si="290">T$6</f>
        <v>Ellis</v>
      </c>
      <c r="U100" s="18"/>
      <c r="V100" s="17" t="str">
        <f t="shared" ref="V100" si="291">V$6</f>
        <v>O'Farrell</v>
      </c>
      <c r="W100" s="18"/>
      <c r="X100" s="17" t="str">
        <f t="shared" ref="X100" si="292">X$6</f>
        <v>Geary</v>
      </c>
      <c r="Y100" s="18"/>
      <c r="Z100" s="17" t="str">
        <f t="shared" ref="Z100" si="293">Z$6</f>
        <v>Post</v>
      </c>
      <c r="AA100" s="18"/>
      <c r="AB100" s="17" t="str">
        <f t="shared" ref="AB100" si="294">AB$6</f>
        <v>Sutter</v>
      </c>
      <c r="AC100" s="18"/>
      <c r="AD100" s="17" t="str">
        <f t="shared" ref="AD100" si="295">AD$6</f>
        <v>Bush</v>
      </c>
      <c r="AE100" s="18"/>
      <c r="AF100" s="17" t="str">
        <f t="shared" ref="AF100" si="296">AF$6</f>
        <v>Pine</v>
      </c>
      <c r="AG100" s="18"/>
      <c r="AH100" s="17" t="str">
        <f t="shared" ref="AH100" si="297">AH$6</f>
        <v>California</v>
      </c>
      <c r="AI100" s="18"/>
      <c r="AJ100" s="17" t="str">
        <f t="shared" ref="AJ100" si="298">AJ$6</f>
        <v>Sacramento</v>
      </c>
      <c r="AK100" s="18"/>
      <c r="AL100" s="17" t="str">
        <f t="shared" ref="AL100" si="299">AL$6</f>
        <v>Clay</v>
      </c>
      <c r="AM100" s="18"/>
      <c r="AN100" s="17" t="str">
        <f t="shared" ref="AN100" si="300">AN$6</f>
        <v>Washington</v>
      </c>
      <c r="AO100" s="18"/>
      <c r="AP100" s="17" t="str">
        <f t="shared" ref="AP100" si="301">AP$6</f>
        <v>Jackson</v>
      </c>
      <c r="AQ100" s="18"/>
      <c r="AR100" s="17" t="str">
        <f t="shared" ref="AR100" si="302">AR$6</f>
        <v>Pacific</v>
      </c>
      <c r="AS100" s="18"/>
      <c r="AT100" s="17" t="str">
        <f t="shared" ref="AT100" si="303">AT$6</f>
        <v>Broadway</v>
      </c>
      <c r="AU100" s="18"/>
    </row>
    <row r="101" spans="3:47" x14ac:dyDescent="0.25">
      <c r="C101" s="2" t="s">
        <v>107</v>
      </c>
      <c r="D101" s="1">
        <f ca="1">OFFSET(Inputs!E22,$D$91-1,0,1,1)</f>
        <v>0</v>
      </c>
      <c r="E101" s="45">
        <f ca="1">OFFSET(Inputs!F22,$D$91-1,0,1,1)</f>
        <v>0</v>
      </c>
      <c r="F101" s="1">
        <f ca="1">OFFSET(Inputs!G22,$D$91-1,0,1,1)</f>
        <v>0</v>
      </c>
      <c r="G101" s="45">
        <f ca="1">OFFSET(Inputs!H22,$D$91-1,0,1,1)</f>
        <v>0</v>
      </c>
      <c r="H101" s="1">
        <f ca="1">OFFSET(Inputs!I22,$D$91-1,0,1,1)</f>
        <v>0</v>
      </c>
      <c r="I101" s="45">
        <f ca="1">OFFSET(Inputs!J22,$D$91-1,0,1,1)</f>
        <v>0</v>
      </c>
      <c r="J101" s="1">
        <f ca="1">OFFSET(Inputs!K22,$D$91-1,0,1,1)</f>
        <v>0</v>
      </c>
      <c r="K101" s="45">
        <f ca="1">OFFSET(Inputs!L22,$D$91-1,0,1,1)</f>
        <v>0</v>
      </c>
      <c r="L101" s="1">
        <f ca="1">OFFSET(Inputs!M22,$D$91-1,0,1,1)</f>
        <v>0</v>
      </c>
      <c r="M101" s="45">
        <f ca="1">OFFSET(Inputs!N22,$D$91-1,0,1,1)</f>
        <v>0</v>
      </c>
      <c r="N101" s="1">
        <f ca="1">OFFSET(Inputs!O22,$D$91-1,0,1,1)</f>
        <v>0</v>
      </c>
      <c r="O101" s="45">
        <f ca="1">OFFSET(Inputs!P22,$D$91-1,0,1,1)</f>
        <v>0</v>
      </c>
      <c r="P101" s="1">
        <f ca="1">OFFSET(Inputs!Q22,$D$91-1,0,1,1)</f>
        <v>0</v>
      </c>
      <c r="Q101" s="45">
        <f ca="1">OFFSET(Inputs!R22,$D$91-1,0,1,1)</f>
        <v>0</v>
      </c>
      <c r="R101" s="1">
        <f ca="1">OFFSET(Inputs!S22,$D$91-1,0,1,1)</f>
        <v>0</v>
      </c>
      <c r="S101" s="45">
        <f ca="1">OFFSET(Inputs!T22,$D$91-1,0,1,1)</f>
        <v>0</v>
      </c>
      <c r="T101" s="1">
        <f ca="1">OFFSET(Inputs!U22,$D$91-1,0,1,1)</f>
        <v>0</v>
      </c>
      <c r="U101" s="45">
        <f ca="1">OFFSET(Inputs!V22,$D$91-1,0,1,1)</f>
        <v>0</v>
      </c>
      <c r="V101" s="1">
        <f ca="1">OFFSET(Inputs!W22,$D$91-1,0,1,1)</f>
        <v>0</v>
      </c>
      <c r="W101" s="45">
        <f ca="1">OFFSET(Inputs!X22,$D$91-1,0,1,1)</f>
        <v>0</v>
      </c>
      <c r="X101" s="1">
        <f ca="1">OFFSET(Inputs!Y22,$D$91-1,0,1,1)</f>
        <v>0</v>
      </c>
      <c r="Y101" s="45">
        <f ca="1">OFFSET(Inputs!Z22,$D$91-1,0,1,1)</f>
        <v>0</v>
      </c>
      <c r="Z101" s="1">
        <f ca="1">OFFSET(Inputs!AA22,$D$91-1,0,1,1)</f>
        <v>0</v>
      </c>
      <c r="AA101" s="45">
        <f ca="1">OFFSET(Inputs!AB22,$D$91-1,0,1,1)</f>
        <v>0</v>
      </c>
      <c r="AB101" s="1">
        <f ca="1">OFFSET(Inputs!AC22,$D$91-1,0,1,1)</f>
        <v>0</v>
      </c>
      <c r="AC101" s="45">
        <f ca="1">OFFSET(Inputs!AD22,$D$91-1,0,1,1)</f>
        <v>0</v>
      </c>
      <c r="AD101" s="1">
        <f ca="1">OFFSET(Inputs!AE22,$D$91-1,0,1,1)</f>
        <v>0</v>
      </c>
      <c r="AE101" s="45">
        <f ca="1">OFFSET(Inputs!AF22,$D$91-1,0,1,1)</f>
        <v>0</v>
      </c>
      <c r="AF101" s="1">
        <f ca="1">OFFSET(Inputs!AG22,$D$91-1,0,1,1)</f>
        <v>0</v>
      </c>
      <c r="AG101" s="45">
        <f ca="1">OFFSET(Inputs!AH22,$D$91-1,0,1,1)</f>
        <v>0</v>
      </c>
      <c r="AH101" s="1">
        <f ca="1">OFFSET(Inputs!AI22,$D$91-1,0,1,1)</f>
        <v>0</v>
      </c>
      <c r="AI101" s="45">
        <f ca="1">OFFSET(Inputs!AJ22,$D$91-1,0,1,1)</f>
        <v>0</v>
      </c>
      <c r="AJ101" s="1">
        <f ca="1">OFFSET(Inputs!AK22,$D$91-1,0,1,1)</f>
        <v>0</v>
      </c>
      <c r="AK101" s="45">
        <f ca="1">OFFSET(Inputs!AL22,$D$91-1,0,1,1)</f>
        <v>0</v>
      </c>
      <c r="AL101" s="1">
        <f ca="1">OFFSET(Inputs!AM22,$D$91-1,0,1,1)</f>
        <v>0</v>
      </c>
      <c r="AM101" s="45">
        <f ca="1">OFFSET(Inputs!AN22,$D$91-1,0,1,1)</f>
        <v>0</v>
      </c>
      <c r="AN101" s="1">
        <f ca="1">OFFSET(Inputs!AO22,$D$91-1,0,1,1)</f>
        <v>0</v>
      </c>
      <c r="AO101" s="45">
        <f ca="1">OFFSET(Inputs!AP22,$D$91-1,0,1,1)</f>
        <v>0</v>
      </c>
      <c r="AP101" s="1">
        <f ca="1">OFFSET(Inputs!AQ22,$D$91-1,0,1,1)</f>
        <v>0</v>
      </c>
      <c r="AQ101" s="45">
        <f ca="1">OFFSET(Inputs!AR22,$D$91-1,0,1,1)</f>
        <v>0</v>
      </c>
      <c r="AR101" s="1">
        <f ca="1">OFFSET(Inputs!AS22,$D$91-1,0,1,1)</f>
        <v>0</v>
      </c>
      <c r="AS101" s="45">
        <f ca="1">OFFSET(Inputs!AT22,$D$91-1,0,1,1)</f>
        <v>0</v>
      </c>
      <c r="AT101" s="1">
        <f ca="1">OFFSET(Inputs!AU22,$D$91-1,0,1,1)</f>
        <v>0</v>
      </c>
      <c r="AU101" s="45">
        <f ca="1">OFFSET(Inputs!AV22,$D$91-1,0,1,1)</f>
        <v>0</v>
      </c>
    </row>
    <row r="102" spans="3:47" x14ac:dyDescent="0.25">
      <c r="C102" s="2" t="s">
        <v>32</v>
      </c>
      <c r="D102" s="1">
        <f ca="1">OFFSET(Inputs!E28,$D$91-1,0,1,1)</f>
        <v>37</v>
      </c>
      <c r="E102" s="45">
        <f ca="1">OFFSET(Inputs!F28,$D$91-1,0,1,1)</f>
        <v>0</v>
      </c>
      <c r="F102" s="1">
        <f ca="1">OFFSET(Inputs!G28,$D$91-1,0,1,1)</f>
        <v>46.5</v>
      </c>
      <c r="G102" s="45">
        <f ca="1">OFFSET(Inputs!H28,$D$91-1,0,1,1)</f>
        <v>0</v>
      </c>
      <c r="H102" s="1">
        <f ca="1">OFFSET(Inputs!I28,$D$91-1,0,1,1)</f>
        <v>48.5</v>
      </c>
      <c r="I102" s="45">
        <f ca="1">OFFSET(Inputs!J28,$D$91-1,0,1,1)</f>
        <v>0</v>
      </c>
      <c r="J102" s="1">
        <f ca="1">OFFSET(Inputs!K28,$D$91-1,0,1,1)</f>
        <v>50.5</v>
      </c>
      <c r="K102" s="45">
        <f ca="1">OFFSET(Inputs!L28,$D$91-1,0,1,1)</f>
        <v>0</v>
      </c>
      <c r="L102" s="1">
        <f ca="1">OFFSET(Inputs!M28,$D$91-1,0,1,1)</f>
        <v>45.5</v>
      </c>
      <c r="M102" s="45">
        <f ca="1">OFFSET(Inputs!N28,$D$91-1,0,1,1)</f>
        <v>0</v>
      </c>
      <c r="N102" s="1">
        <f ca="1">OFFSET(Inputs!O28,$D$91-1,0,1,1)</f>
        <v>46</v>
      </c>
      <c r="O102" s="45">
        <f ca="1">OFFSET(Inputs!P28,$D$91-1,0,1,1)</f>
        <v>0</v>
      </c>
      <c r="P102" s="1">
        <f ca="1">OFFSET(Inputs!Q28,$D$91-1,0,1,1)</f>
        <v>46.5</v>
      </c>
      <c r="Q102" s="45">
        <f ca="1">OFFSET(Inputs!R28,$D$91-1,0,1,1)</f>
        <v>0</v>
      </c>
      <c r="R102" s="1">
        <f ca="1">OFFSET(Inputs!S28,$D$91-1,0,1,1)</f>
        <v>46.5</v>
      </c>
      <c r="S102" s="45">
        <f ca="1">OFFSET(Inputs!T28,$D$91-1,0,1,1)</f>
        <v>0</v>
      </c>
      <c r="T102" s="1">
        <f ca="1">OFFSET(Inputs!U28,$D$91-1,0,1,1)</f>
        <v>46.5</v>
      </c>
      <c r="U102" s="45">
        <f ca="1">OFFSET(Inputs!V28,$D$91-1,0,1,1)</f>
        <v>0</v>
      </c>
      <c r="V102" s="1">
        <f ca="1">OFFSET(Inputs!W28,$D$91-1,0,1,1)</f>
        <v>44.5</v>
      </c>
      <c r="W102" s="45">
        <f ca="1">OFFSET(Inputs!X28,$D$91-1,0,1,1)</f>
        <v>0</v>
      </c>
      <c r="X102" s="1">
        <f ca="1">OFFSET(Inputs!Y28,$D$91-1,0,1,1)</f>
        <v>44.5</v>
      </c>
      <c r="Y102" s="45">
        <f ca="1">OFFSET(Inputs!Z28,$D$91-1,0,1,1)</f>
        <v>0</v>
      </c>
      <c r="Z102" s="1">
        <f ca="1">OFFSET(Inputs!AA28,$D$91-1,0,1,1)</f>
        <v>47.5</v>
      </c>
      <c r="AA102" s="45">
        <f ca="1">OFFSET(Inputs!AB28,$D$91-1,0,1,1)</f>
        <v>0</v>
      </c>
      <c r="AB102" s="1">
        <f ca="1">OFFSET(Inputs!AC28,$D$91-1,0,1,1)</f>
        <v>47.5</v>
      </c>
      <c r="AC102" s="45">
        <f ca="1">OFFSET(Inputs!AD28,$D$91-1,0,1,1)</f>
        <v>0</v>
      </c>
      <c r="AD102" s="1">
        <f ca="1">OFFSET(Inputs!AE28,$D$91-1,0,1,1)</f>
        <v>46.5</v>
      </c>
      <c r="AE102" s="45">
        <f ca="1">OFFSET(Inputs!AF28,$D$91-1,0,1,1)</f>
        <v>0</v>
      </c>
      <c r="AF102" s="1">
        <f ca="1">OFFSET(Inputs!AG28,$D$91-1,0,1,1)</f>
        <v>46.5</v>
      </c>
      <c r="AG102" s="45">
        <f ca="1">OFFSET(Inputs!AH28,$D$91-1,0,1,1)</f>
        <v>0</v>
      </c>
      <c r="AH102" s="1">
        <f ca="1">OFFSET(Inputs!AI28,$D$91-1,0,1,1)</f>
        <v>44</v>
      </c>
      <c r="AI102" s="45">
        <f ca="1">OFFSET(Inputs!AJ28,$D$91-1,0,1,1)</f>
        <v>0</v>
      </c>
      <c r="AJ102" s="1">
        <f ca="1">OFFSET(Inputs!AK28,$D$91-1,0,1,1)</f>
        <v>46.5</v>
      </c>
      <c r="AK102" s="45">
        <f ca="1">OFFSET(Inputs!AL28,$D$91-1,0,1,1)</f>
        <v>0</v>
      </c>
      <c r="AL102" s="1">
        <f ca="1">OFFSET(Inputs!AM28,$D$91-1,0,1,1)</f>
        <v>46.5</v>
      </c>
      <c r="AM102" s="45">
        <f ca="1">OFFSET(Inputs!AN28,$D$91-1,0,1,1)</f>
        <v>0</v>
      </c>
      <c r="AN102" s="1">
        <f ca="1">OFFSET(Inputs!AO28,$D$91-1,0,1,1)</f>
        <v>45.5</v>
      </c>
      <c r="AO102" s="45">
        <f ca="1">OFFSET(Inputs!AP28,$D$91-1,0,1,1)</f>
        <v>0</v>
      </c>
      <c r="AP102" s="1">
        <f ca="1">OFFSET(Inputs!AQ28,$D$91-1,0,1,1)</f>
        <v>46.5</v>
      </c>
      <c r="AQ102" s="45">
        <f ca="1">OFFSET(Inputs!AR28,$D$91-1,0,1,1)</f>
        <v>0</v>
      </c>
      <c r="AR102" s="1">
        <f ca="1">OFFSET(Inputs!AS28,$D$91-1,0,1,1)</f>
        <v>47.5</v>
      </c>
      <c r="AS102" s="45">
        <f ca="1">OFFSET(Inputs!AT28,$D$91-1,0,1,1)</f>
        <v>0</v>
      </c>
      <c r="AT102" s="1">
        <f ca="1">OFFSET(Inputs!AU28,$D$91-1,0,1,1)</f>
        <v>27</v>
      </c>
      <c r="AU102" s="45">
        <f ca="1">OFFSET(Inputs!AV28,$D$91-1,0,1,1)</f>
        <v>0</v>
      </c>
    </row>
    <row r="103" spans="3:47" x14ac:dyDescent="0.25">
      <c r="C103" s="2" t="s">
        <v>108</v>
      </c>
      <c r="D103" s="1">
        <f ca="1">OFFSET(Inputs!E34,$D$91-1,0,1,1)</f>
        <v>0</v>
      </c>
      <c r="E103" s="45">
        <f ca="1">OFFSET(Inputs!F24,$D$91-1,0,1,1)</f>
        <v>0</v>
      </c>
      <c r="F103" s="1">
        <f ca="1">OFFSET(Inputs!G34,$D$91-1,0,1,1)</f>
        <v>0</v>
      </c>
      <c r="G103" s="45">
        <f ca="1">OFFSET(Inputs!H24,$D$91-1,0,1,1)</f>
        <v>0</v>
      </c>
      <c r="H103" s="1">
        <f ca="1">OFFSET(Inputs!I34,$D$91-1,0,1,1)</f>
        <v>0</v>
      </c>
      <c r="I103" s="45">
        <f ca="1">OFFSET(Inputs!J24,$D$91-1,0,1,1)</f>
        <v>0</v>
      </c>
      <c r="J103" s="1">
        <f ca="1">OFFSET(Inputs!K34,$D$91-1,0,1,1)</f>
        <v>0</v>
      </c>
      <c r="K103" s="45">
        <f ca="1">OFFSET(Inputs!L24,$D$91-1,0,1,1)</f>
        <v>0</v>
      </c>
      <c r="L103" s="1">
        <f ca="1">OFFSET(Inputs!M34,$D$91-1,0,1,1)</f>
        <v>0</v>
      </c>
      <c r="M103" s="45">
        <f ca="1">OFFSET(Inputs!N24,$D$91-1,0,1,1)</f>
        <v>0</v>
      </c>
      <c r="N103" s="1">
        <f ca="1">OFFSET(Inputs!O34,$D$91-1,0,1,1)</f>
        <v>0</v>
      </c>
      <c r="O103" s="45">
        <f ca="1">OFFSET(Inputs!P24,$D$91-1,0,1,1)</f>
        <v>0</v>
      </c>
      <c r="P103" s="1">
        <f ca="1">OFFSET(Inputs!Q34,$D$91-1,0,1,1)</f>
        <v>0</v>
      </c>
      <c r="Q103" s="45">
        <f ca="1">OFFSET(Inputs!R24,$D$91-1,0,1,1)</f>
        <v>0</v>
      </c>
      <c r="R103" s="1">
        <f ca="1">OFFSET(Inputs!S34,$D$91-1,0,1,1)</f>
        <v>0</v>
      </c>
      <c r="S103" s="45">
        <f ca="1">OFFSET(Inputs!T24,$D$91-1,0,1,1)</f>
        <v>0</v>
      </c>
      <c r="T103" s="1">
        <f ca="1">OFFSET(Inputs!U34,$D$91-1,0,1,1)</f>
        <v>0</v>
      </c>
      <c r="U103" s="45">
        <f ca="1">OFFSET(Inputs!V24,$D$91-1,0,1,1)</f>
        <v>0</v>
      </c>
      <c r="V103" s="1">
        <f ca="1">OFFSET(Inputs!W34,$D$91-1,0,1,1)</f>
        <v>0</v>
      </c>
      <c r="W103" s="45">
        <f ca="1">OFFSET(Inputs!X24,$D$91-1,0,1,1)</f>
        <v>0</v>
      </c>
      <c r="X103" s="1">
        <f ca="1">OFFSET(Inputs!Y34,$D$91-1,0,1,1)</f>
        <v>0</v>
      </c>
      <c r="Y103" s="45">
        <f ca="1">OFFSET(Inputs!Z24,$D$91-1,0,1,1)</f>
        <v>0</v>
      </c>
      <c r="Z103" s="1">
        <f ca="1">OFFSET(Inputs!AA34,$D$91-1,0,1,1)</f>
        <v>0</v>
      </c>
      <c r="AA103" s="45">
        <f ca="1">OFFSET(Inputs!AB24,$D$91-1,0,1,1)</f>
        <v>0</v>
      </c>
      <c r="AB103" s="1">
        <f ca="1">OFFSET(Inputs!AC34,$D$91-1,0,1,1)</f>
        <v>0</v>
      </c>
      <c r="AC103" s="45">
        <f ca="1">OFFSET(Inputs!AD24,$D$91-1,0,1,1)</f>
        <v>0</v>
      </c>
      <c r="AD103" s="1">
        <f ca="1">OFFSET(Inputs!AE34,$D$91-1,0,1,1)</f>
        <v>0</v>
      </c>
      <c r="AE103" s="45">
        <f ca="1">OFFSET(Inputs!AF24,$D$91-1,0,1,1)</f>
        <v>0</v>
      </c>
      <c r="AF103" s="1">
        <f ca="1">OFFSET(Inputs!AG34,$D$91-1,0,1,1)</f>
        <v>0</v>
      </c>
      <c r="AG103" s="45">
        <f ca="1">OFFSET(Inputs!AH24,$D$91-1,0,1,1)</f>
        <v>0</v>
      </c>
      <c r="AH103" s="1">
        <f ca="1">OFFSET(Inputs!AI34,$D$91-1,0,1,1)</f>
        <v>0</v>
      </c>
      <c r="AI103" s="45">
        <f ca="1">OFFSET(Inputs!AJ24,$D$91-1,0,1,1)</f>
        <v>0</v>
      </c>
      <c r="AJ103" s="1">
        <f ca="1">OFFSET(Inputs!AK34,$D$91-1,0,1,1)</f>
        <v>0</v>
      </c>
      <c r="AK103" s="45">
        <f ca="1">OFFSET(Inputs!AL24,$D$91-1,0,1,1)</f>
        <v>0</v>
      </c>
      <c r="AL103" s="1">
        <f ca="1">OFFSET(Inputs!AM34,$D$91-1,0,1,1)</f>
        <v>0</v>
      </c>
      <c r="AM103" s="45">
        <f ca="1">OFFSET(Inputs!AN24,$D$91-1,0,1,1)</f>
        <v>0</v>
      </c>
      <c r="AN103" s="1">
        <f ca="1">OFFSET(Inputs!AO34,$D$91-1,0,1,1)</f>
        <v>0</v>
      </c>
      <c r="AO103" s="45">
        <f ca="1">OFFSET(Inputs!AP24,$D$91-1,0,1,1)</f>
        <v>0</v>
      </c>
      <c r="AP103" s="1">
        <f ca="1">OFFSET(Inputs!AQ34,$D$91-1,0,1,1)</f>
        <v>0</v>
      </c>
      <c r="AQ103" s="45">
        <f ca="1">OFFSET(Inputs!AR24,$D$91-1,0,1,1)</f>
        <v>0</v>
      </c>
      <c r="AR103" s="1">
        <f ca="1">OFFSET(Inputs!AS34,$D$91-1,0,1,1)</f>
        <v>0</v>
      </c>
      <c r="AS103" s="45">
        <f ca="1">OFFSET(Inputs!AT24,$D$91-1,0,1,1)</f>
        <v>0</v>
      </c>
      <c r="AT103" s="1">
        <f ca="1">OFFSET(Inputs!AU34,$D$91-1,0,1,1)</f>
        <v>0</v>
      </c>
      <c r="AU103" s="45">
        <f ca="1">OFFSET(Inputs!AV24,$D$91-1,0,1,1)</f>
        <v>0</v>
      </c>
    </row>
    <row r="104" spans="3:47" x14ac:dyDescent="0.25">
      <c r="C104" s="2" t="s">
        <v>34</v>
      </c>
      <c r="D104" s="1">
        <f ca="1">OFFSET(Inputs!E40,$D$91-1,0,1,1)</f>
        <v>37</v>
      </c>
      <c r="E104" s="45">
        <f ca="1">OFFSET(Inputs!F30,$D$91-1,0,1,1)</f>
        <v>0</v>
      </c>
      <c r="F104" s="1">
        <f ca="1">OFFSET(Inputs!G40,$D$91-1,0,1,1)</f>
        <v>46.5</v>
      </c>
      <c r="G104" s="45">
        <f ca="1">OFFSET(Inputs!H30,$D$91-1,0,1,1)</f>
        <v>0</v>
      </c>
      <c r="H104" s="1">
        <f ca="1">OFFSET(Inputs!I40,$D$91-1,0,1,1)</f>
        <v>48.5</v>
      </c>
      <c r="I104" s="45">
        <f ca="1">OFFSET(Inputs!J30,$D$91-1,0,1,1)</f>
        <v>0</v>
      </c>
      <c r="J104" s="1">
        <f ca="1">OFFSET(Inputs!K40,$D$91-1,0,1,1)</f>
        <v>50.5</v>
      </c>
      <c r="K104" s="45">
        <f ca="1">OFFSET(Inputs!L30,$D$91-1,0,1,1)</f>
        <v>0</v>
      </c>
      <c r="L104" s="1">
        <f ca="1">OFFSET(Inputs!M40,$D$91-1,0,1,1)</f>
        <v>45.5</v>
      </c>
      <c r="M104" s="45">
        <f ca="1">OFFSET(Inputs!N30,$D$91-1,0,1,1)</f>
        <v>0</v>
      </c>
      <c r="N104" s="1">
        <f ca="1">OFFSET(Inputs!O40,$D$91-1,0,1,1)</f>
        <v>46</v>
      </c>
      <c r="O104" s="45">
        <f ca="1">OFFSET(Inputs!P30,$D$91-1,0,1,1)</f>
        <v>0</v>
      </c>
      <c r="P104" s="1">
        <f ca="1">OFFSET(Inputs!Q40,$D$91-1,0,1,1)</f>
        <v>46.5</v>
      </c>
      <c r="Q104" s="45">
        <f ca="1">OFFSET(Inputs!R30,$D$91-1,0,1,1)</f>
        <v>0</v>
      </c>
      <c r="R104" s="1">
        <f ca="1">OFFSET(Inputs!S40,$D$91-1,0,1,1)</f>
        <v>46.5</v>
      </c>
      <c r="S104" s="45">
        <f ca="1">OFFSET(Inputs!T30,$D$91-1,0,1,1)</f>
        <v>0</v>
      </c>
      <c r="T104" s="1">
        <f ca="1">OFFSET(Inputs!U40,$D$91-1,0,1,1)</f>
        <v>46.5</v>
      </c>
      <c r="U104" s="45">
        <f ca="1">OFFSET(Inputs!V30,$D$91-1,0,1,1)</f>
        <v>0</v>
      </c>
      <c r="V104" s="1">
        <f ca="1">OFFSET(Inputs!W40,$D$91-1,0,1,1)</f>
        <v>44.5</v>
      </c>
      <c r="W104" s="45">
        <f ca="1">OFFSET(Inputs!X30,$D$91-1,0,1,1)</f>
        <v>0</v>
      </c>
      <c r="X104" s="1">
        <f ca="1">OFFSET(Inputs!Y40,$D$91-1,0,1,1)</f>
        <v>44.5</v>
      </c>
      <c r="Y104" s="45">
        <f ca="1">OFFSET(Inputs!Z30,$D$91-1,0,1,1)</f>
        <v>0</v>
      </c>
      <c r="Z104" s="1">
        <f ca="1">OFFSET(Inputs!AA40,$D$91-1,0,1,1)</f>
        <v>47.5</v>
      </c>
      <c r="AA104" s="45">
        <f ca="1">OFFSET(Inputs!AB30,$D$91-1,0,1,1)</f>
        <v>0</v>
      </c>
      <c r="AB104" s="1">
        <f ca="1">OFFSET(Inputs!AC40,$D$91-1,0,1,1)</f>
        <v>47.5</v>
      </c>
      <c r="AC104" s="45">
        <f ca="1">OFFSET(Inputs!AD30,$D$91-1,0,1,1)</f>
        <v>0</v>
      </c>
      <c r="AD104" s="1">
        <f ca="1">OFFSET(Inputs!AE40,$D$91-1,0,1,1)</f>
        <v>46.5</v>
      </c>
      <c r="AE104" s="45">
        <f ca="1">OFFSET(Inputs!AF30,$D$91-1,0,1,1)</f>
        <v>0</v>
      </c>
      <c r="AF104" s="1">
        <f ca="1">OFFSET(Inputs!AG40,$D$91-1,0,1,1)</f>
        <v>46.5</v>
      </c>
      <c r="AG104" s="45">
        <f ca="1">OFFSET(Inputs!AH30,$D$91-1,0,1,1)</f>
        <v>0</v>
      </c>
      <c r="AH104" s="1">
        <f ca="1">OFFSET(Inputs!AI40,$D$91-1,0,1,1)</f>
        <v>44</v>
      </c>
      <c r="AI104" s="45">
        <f ca="1">OFFSET(Inputs!AJ30,$D$91-1,0,1,1)</f>
        <v>0</v>
      </c>
      <c r="AJ104" s="1">
        <f ca="1">OFFSET(Inputs!AK40,$D$91-1,0,1,1)</f>
        <v>46.5</v>
      </c>
      <c r="AK104" s="45">
        <f ca="1">OFFSET(Inputs!AL30,$D$91-1,0,1,1)</f>
        <v>0</v>
      </c>
      <c r="AL104" s="1">
        <f ca="1">OFFSET(Inputs!AM40,$D$91-1,0,1,1)</f>
        <v>46.5</v>
      </c>
      <c r="AM104" s="45">
        <f ca="1">OFFSET(Inputs!AN30,$D$91-1,0,1,1)</f>
        <v>0</v>
      </c>
      <c r="AN104" s="1">
        <f ca="1">OFFSET(Inputs!AO40,$D$91-1,0,1,1)</f>
        <v>45.5</v>
      </c>
      <c r="AO104" s="45">
        <f ca="1">OFFSET(Inputs!AP30,$D$91-1,0,1,1)</f>
        <v>0</v>
      </c>
      <c r="AP104" s="1">
        <f ca="1">OFFSET(Inputs!AQ40,$D$91-1,0,1,1)</f>
        <v>46.5</v>
      </c>
      <c r="AQ104" s="45">
        <f ca="1">OFFSET(Inputs!AR30,$D$91-1,0,1,1)</f>
        <v>0</v>
      </c>
      <c r="AR104" s="1">
        <f ca="1">OFFSET(Inputs!AS40,$D$91-1,0,1,1)</f>
        <v>47.5</v>
      </c>
      <c r="AS104" s="45">
        <f ca="1">OFFSET(Inputs!AT30,$D$91-1,0,1,1)</f>
        <v>0</v>
      </c>
      <c r="AT104" s="1">
        <f ca="1">OFFSET(Inputs!AU40,$D$91-1,0,1,1)</f>
        <v>27</v>
      </c>
      <c r="AU104" s="45">
        <f ca="1">OFFSET(Inputs!AV30,$D$91-1,0,1,1)</f>
        <v>0</v>
      </c>
    </row>
    <row r="105" spans="3:47" x14ac:dyDescent="0.25">
      <c r="C105" s="2" t="s">
        <v>109</v>
      </c>
      <c r="D105" s="1" t="str">
        <f>Inputs!E46</f>
        <v>→</v>
      </c>
      <c r="E105" s="1">
        <f>Inputs!F46</f>
        <v>11</v>
      </c>
      <c r="F105" s="1" t="str">
        <f>Inputs!G46</f>
        <v>→</v>
      </c>
      <c r="G105" s="1">
        <f>Inputs!H46</f>
        <v>8</v>
      </c>
      <c r="H105" s="1" t="str">
        <f>Inputs!I46</f>
        <v>→</v>
      </c>
      <c r="I105" s="1">
        <f>Inputs!J46</f>
        <v>8</v>
      </c>
      <c r="J105" s="1" t="str">
        <f>Inputs!K46</f>
        <v>→</v>
      </c>
      <c r="K105" s="1">
        <f>Inputs!L46</f>
        <v>53</v>
      </c>
      <c r="L105" s="1" t="str">
        <f>Inputs!M46</f>
        <v>→</v>
      </c>
      <c r="M105" s="1">
        <f>Inputs!N46</f>
        <v>9</v>
      </c>
      <c r="N105" s="1" t="str">
        <f>Inputs!O46</f>
        <v>→</v>
      </c>
      <c r="O105" s="1">
        <f>Inputs!P46</f>
        <v>8</v>
      </c>
      <c r="P105" s="1" t="str">
        <f>Inputs!Q46</f>
        <v>→</v>
      </c>
      <c r="Q105" s="1">
        <f>Inputs!R46</f>
        <v>42</v>
      </c>
      <c r="R105" s="1" t="str">
        <f>Inputs!S46</f>
        <v>→</v>
      </c>
      <c r="S105" s="1">
        <f>Inputs!T46</f>
        <v>8</v>
      </c>
      <c r="T105" s="1" t="str">
        <f>Inputs!U46</f>
        <v>→</v>
      </c>
      <c r="U105" s="1">
        <f>Inputs!V46</f>
        <v>8</v>
      </c>
      <c r="V105" s="1" t="str">
        <f>Inputs!W46</f>
        <v>→</v>
      </c>
      <c r="W105" s="1">
        <f>Inputs!X46</f>
        <v>41</v>
      </c>
      <c r="X105" s="1" t="str">
        <f>Inputs!Y46</f>
        <v>→</v>
      </c>
      <c r="Y105" s="1">
        <f>Inputs!Z46</f>
        <v>8</v>
      </c>
      <c r="Z105" s="1" t="str">
        <f>Inputs!AA46</f>
        <v>→</v>
      </c>
      <c r="AA105" s="1">
        <f>Inputs!AB46</f>
        <v>8</v>
      </c>
      <c r="AB105" s="1" t="str">
        <f>Inputs!AC46</f>
        <v>→</v>
      </c>
      <c r="AC105" s="1">
        <f>Inputs!AD46</f>
        <v>37</v>
      </c>
      <c r="AD105" s="1" t="str">
        <f>Inputs!AE46</f>
        <v>→</v>
      </c>
      <c r="AE105" s="1">
        <f>Inputs!AF46</f>
        <v>8</v>
      </c>
      <c r="AF105" s="1" t="str">
        <f>Inputs!AG46</f>
        <v>→</v>
      </c>
      <c r="AG105" s="1">
        <f>Inputs!AH46</f>
        <v>8</v>
      </c>
      <c r="AH105" s="1" t="str">
        <f>Inputs!AI46</f>
        <v>→</v>
      </c>
      <c r="AI105" s="1">
        <f>Inputs!AJ46</f>
        <v>8</v>
      </c>
      <c r="AJ105" s="1" t="str">
        <f>Inputs!AK46</f>
        <v>→</v>
      </c>
      <c r="AK105" s="1">
        <f>Inputs!AL46</f>
        <v>38</v>
      </c>
      <c r="AL105" s="1" t="str">
        <f>Inputs!AM46</f>
        <v>→</v>
      </c>
      <c r="AM105" s="1">
        <f>Inputs!AN46</f>
        <v>8</v>
      </c>
      <c r="AN105" s="1" t="str">
        <f>Inputs!AO46</f>
        <v>→</v>
      </c>
      <c r="AO105" s="1">
        <f>Inputs!AP46</f>
        <v>8</v>
      </c>
      <c r="AP105" s="1" t="str">
        <f>Inputs!AQ46</f>
        <v>→</v>
      </c>
      <c r="AQ105" s="1">
        <f>Inputs!AR46</f>
        <v>34</v>
      </c>
      <c r="AR105" s="1" t="str">
        <f>Inputs!AS46</f>
        <v>→</v>
      </c>
      <c r="AS105" s="1">
        <f>Inputs!AT46</f>
        <v>8</v>
      </c>
      <c r="AT105" s="1" t="str">
        <f>Inputs!AU46</f>
        <v>→</v>
      </c>
      <c r="AU105" s="1">
        <f>Inputs!AV46</f>
        <v>8</v>
      </c>
    </row>
    <row r="106" spans="3:47" x14ac:dyDescent="0.25">
      <c r="C106" s="2" t="s">
        <v>110</v>
      </c>
      <c r="D106" s="1" t="str">
        <f>Inputs!E47</f>
        <v>←</v>
      </c>
      <c r="E106" s="1">
        <f>Inputs!F47</f>
        <v>46</v>
      </c>
      <c r="F106" s="1" t="str">
        <f>Inputs!G47</f>
        <v>←</v>
      </c>
      <c r="G106" s="1">
        <f>Inputs!H47</f>
        <v>8</v>
      </c>
      <c r="H106" s="1" t="str">
        <f>Inputs!I47</f>
        <v>←</v>
      </c>
      <c r="I106" s="1">
        <f>Inputs!J47</f>
        <v>9</v>
      </c>
      <c r="J106" s="1" t="str">
        <f>Inputs!K47</f>
        <v>←</v>
      </c>
      <c r="K106" s="1">
        <f>Inputs!L47</f>
        <v>15</v>
      </c>
      <c r="L106" s="1" t="str">
        <f>Inputs!M47</f>
        <v>←</v>
      </c>
      <c r="M106" s="1">
        <f>Inputs!N47</f>
        <v>41</v>
      </c>
      <c r="N106" s="1" t="str">
        <f>Inputs!O47</f>
        <v>←</v>
      </c>
      <c r="O106" s="1">
        <f>Inputs!P47</f>
        <v>8</v>
      </c>
      <c r="P106" s="1" t="str">
        <f>Inputs!Q47</f>
        <v>←</v>
      </c>
      <c r="Q106" s="1">
        <f>Inputs!R47</f>
        <v>8</v>
      </c>
      <c r="R106" s="1" t="str">
        <f>Inputs!S47</f>
        <v>←</v>
      </c>
      <c r="S106" s="1">
        <f>Inputs!T47</f>
        <v>40</v>
      </c>
      <c r="T106" s="1" t="str">
        <f>Inputs!U47</f>
        <v>←</v>
      </c>
      <c r="U106" s="1">
        <f>Inputs!V47</f>
        <v>8</v>
      </c>
      <c r="V106" s="1" t="str">
        <f>Inputs!W47</f>
        <v>←</v>
      </c>
      <c r="W106" s="1">
        <f>Inputs!X47</f>
        <v>45</v>
      </c>
      <c r="X106" s="1" t="str">
        <f>Inputs!Y47</f>
        <v>←</v>
      </c>
      <c r="Y106" s="1">
        <f>Inputs!Z47</f>
        <v>8</v>
      </c>
      <c r="Z106" s="1" t="str">
        <f>Inputs!AA47</f>
        <v>←</v>
      </c>
      <c r="AA106" s="1">
        <f>Inputs!AB47</f>
        <v>8</v>
      </c>
      <c r="AB106" s="1" t="str">
        <f>Inputs!AC47</f>
        <v>←</v>
      </c>
      <c r="AC106" s="1">
        <f>Inputs!AD47</f>
        <v>38</v>
      </c>
      <c r="AD106" s="1" t="str">
        <f>Inputs!AE47</f>
        <v>←</v>
      </c>
      <c r="AE106" s="1">
        <f>Inputs!AF47</f>
        <v>8</v>
      </c>
      <c r="AF106" s="1" t="str">
        <f>Inputs!AG47</f>
        <v>←</v>
      </c>
      <c r="AG106" s="1">
        <f>Inputs!AH47</f>
        <v>8</v>
      </c>
      <c r="AH106" s="1" t="str">
        <f>Inputs!AI47</f>
        <v>←</v>
      </c>
      <c r="AI106" s="1">
        <f>Inputs!AJ47</f>
        <v>8</v>
      </c>
      <c r="AJ106" s="1" t="str">
        <f>Inputs!AK47</f>
        <v>←</v>
      </c>
      <c r="AK106" s="1">
        <f>Inputs!AL47</f>
        <v>39</v>
      </c>
      <c r="AL106" s="1" t="str">
        <f>Inputs!AM47</f>
        <v>←</v>
      </c>
      <c r="AM106" s="1">
        <f>Inputs!AN47</f>
        <v>8</v>
      </c>
      <c r="AN106" s="1" t="str">
        <f>Inputs!AO47</f>
        <v>←</v>
      </c>
      <c r="AO106" s="1">
        <f>Inputs!AP47</f>
        <v>8</v>
      </c>
      <c r="AP106" s="1" t="str">
        <f>Inputs!AQ47</f>
        <v>←</v>
      </c>
      <c r="AQ106" s="1">
        <f>Inputs!AR47</f>
        <v>36</v>
      </c>
      <c r="AR106" s="1" t="str">
        <f>Inputs!AS47</f>
        <v>←</v>
      </c>
      <c r="AS106" s="1">
        <f>Inputs!AT47</f>
        <v>8</v>
      </c>
      <c r="AT106" s="1" t="str">
        <f>Inputs!AU47</f>
        <v>←</v>
      </c>
      <c r="AU106" s="1">
        <f>Inputs!AV47</f>
        <v>8</v>
      </c>
    </row>
    <row r="107" spans="3:47" x14ac:dyDescent="0.25">
      <c r="C107" s="26"/>
      <c r="D107" s="27"/>
      <c r="F107" s="27"/>
    </row>
    <row r="108" spans="3:47" ht="18.75" x14ac:dyDescent="0.3">
      <c r="C108" s="77" t="s">
        <v>111</v>
      </c>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row>
    <row r="109" spans="3:47" x14ac:dyDescent="0.25">
      <c r="C109" s="2"/>
      <c r="D109" s="17" t="str">
        <f>D$6</f>
        <v>Market</v>
      </c>
      <c r="E109" s="18"/>
      <c r="F109" s="17" t="str">
        <f t="shared" ref="F109" si="304">F$6</f>
        <v>Fell</v>
      </c>
      <c r="G109" s="18"/>
      <c r="H109" s="17" t="str">
        <f t="shared" ref="H109" si="305">H$6</f>
        <v>Hayes</v>
      </c>
      <c r="I109" s="18"/>
      <c r="J109" s="17" t="str">
        <f t="shared" ref="J109" si="306">J$6</f>
        <v>Grove</v>
      </c>
      <c r="K109" s="18"/>
      <c r="L109" s="17" t="str">
        <f t="shared" ref="L109" si="307">L$6</f>
        <v>McAllister</v>
      </c>
      <c r="M109" s="18"/>
      <c r="N109" s="17" t="str">
        <f t="shared" ref="N109" si="308">N$6</f>
        <v>Golden Gate</v>
      </c>
      <c r="O109" s="18"/>
      <c r="P109" s="17" t="str">
        <f t="shared" ref="P109" si="309">P$6</f>
        <v>Turk</v>
      </c>
      <c r="Q109" s="18"/>
      <c r="R109" s="17" t="str">
        <f t="shared" ref="R109" si="310">R$6</f>
        <v>Eddy</v>
      </c>
      <c r="S109" s="18"/>
      <c r="T109" s="17" t="str">
        <f t="shared" ref="T109" si="311">T$6</f>
        <v>Ellis</v>
      </c>
      <c r="U109" s="18"/>
      <c r="V109" s="17" t="str">
        <f t="shared" ref="V109" si="312">V$6</f>
        <v>O'Farrell</v>
      </c>
      <c r="W109" s="18"/>
      <c r="X109" s="17" t="str">
        <f t="shared" ref="X109" si="313">X$6</f>
        <v>Geary</v>
      </c>
      <c r="Y109" s="18"/>
      <c r="Z109" s="17" t="str">
        <f t="shared" ref="Z109" si="314">Z$6</f>
        <v>Post</v>
      </c>
      <c r="AA109" s="18"/>
      <c r="AB109" s="17" t="str">
        <f t="shared" ref="AB109" si="315">AB$6</f>
        <v>Sutter</v>
      </c>
      <c r="AC109" s="18"/>
      <c r="AD109" s="17" t="str">
        <f t="shared" ref="AD109" si="316">AD$6</f>
        <v>Bush</v>
      </c>
      <c r="AE109" s="18"/>
      <c r="AF109" s="17" t="str">
        <f t="shared" ref="AF109" si="317">AF$6</f>
        <v>Pine</v>
      </c>
      <c r="AG109" s="18"/>
      <c r="AH109" s="17" t="str">
        <f t="shared" ref="AH109" si="318">AH$6</f>
        <v>California</v>
      </c>
      <c r="AI109" s="18"/>
      <c r="AJ109" s="17" t="str">
        <f t="shared" ref="AJ109" si="319">AJ$6</f>
        <v>Sacramento</v>
      </c>
      <c r="AK109" s="18"/>
      <c r="AL109" s="17" t="str">
        <f t="shared" ref="AL109" si="320">AL$6</f>
        <v>Clay</v>
      </c>
      <c r="AM109" s="18"/>
      <c r="AN109" s="17" t="str">
        <f t="shared" ref="AN109" si="321">AN$6</f>
        <v>Washington</v>
      </c>
      <c r="AO109" s="18"/>
      <c r="AP109" s="17" t="str">
        <f t="shared" ref="AP109" si="322">AP$6</f>
        <v>Jackson</v>
      </c>
      <c r="AQ109" s="18"/>
      <c r="AR109" s="17" t="str">
        <f t="shared" ref="AR109" si="323">AR$6</f>
        <v>Pacific</v>
      </c>
      <c r="AS109" s="18"/>
      <c r="AT109" s="17" t="str">
        <f t="shared" ref="AT109" si="324">AT$6</f>
        <v>Broadway</v>
      </c>
      <c r="AU109" s="18"/>
    </row>
    <row r="110" spans="3:47" x14ac:dyDescent="0.25">
      <c r="C110" s="2" t="s">
        <v>112</v>
      </c>
      <c r="D110" s="1">
        <f ca="1">OFFSET(Inputs!E54,$D$91-1,0,1,1)</f>
        <v>0</v>
      </c>
      <c r="E110" s="45">
        <f ca="1">OFFSET(Inputs!F29,$D$91-1,0,1,1)</f>
        <v>0</v>
      </c>
      <c r="F110" s="1">
        <f ca="1">OFFSET(Inputs!G54,$D$91-1,0,1,1)</f>
        <v>0</v>
      </c>
      <c r="G110" s="45">
        <f ca="1">OFFSET(Inputs!H29,$D$91-1,0,1,1)</f>
        <v>0</v>
      </c>
      <c r="H110" s="1">
        <f ca="1">OFFSET(Inputs!I54,$D$91-1,0,1,1)</f>
        <v>0</v>
      </c>
      <c r="I110" s="45">
        <f ca="1">OFFSET(Inputs!J29,$D$91-1,0,1,1)</f>
        <v>0</v>
      </c>
      <c r="J110" s="1">
        <f ca="1">OFFSET(Inputs!K54,$D$91-1,0,1,1)</f>
        <v>0</v>
      </c>
      <c r="K110" s="45">
        <f ca="1">OFFSET(Inputs!L29,$D$91-1,0,1,1)</f>
        <v>0</v>
      </c>
      <c r="L110" s="1">
        <f ca="1">OFFSET(Inputs!M54,$D$91-1,0,1,1)</f>
        <v>0</v>
      </c>
      <c r="M110" s="45">
        <f ca="1">OFFSET(Inputs!N29,$D$91-1,0,1,1)</f>
        <v>0</v>
      </c>
      <c r="N110" s="1">
        <f ca="1">OFFSET(Inputs!O54,$D$91-1,0,1,1)</f>
        <v>0</v>
      </c>
      <c r="O110" s="45">
        <f ca="1">OFFSET(Inputs!P29,$D$91-1,0,1,1)</f>
        <v>0</v>
      </c>
      <c r="P110" s="1">
        <f ca="1">OFFSET(Inputs!Q54,$D$91-1,0,1,1)</f>
        <v>0</v>
      </c>
      <c r="Q110" s="45">
        <f ca="1">OFFSET(Inputs!R29,$D$91-1,0,1,1)</f>
        <v>0</v>
      </c>
      <c r="R110" s="1">
        <f ca="1">OFFSET(Inputs!S54,$D$91-1,0,1,1)</f>
        <v>0</v>
      </c>
      <c r="S110" s="45">
        <f ca="1">OFFSET(Inputs!T29,$D$91-1,0,1,1)</f>
        <v>0</v>
      </c>
      <c r="T110" s="1">
        <f ca="1">OFFSET(Inputs!U54,$D$91-1,0,1,1)</f>
        <v>0</v>
      </c>
      <c r="U110" s="45">
        <f ca="1">OFFSET(Inputs!V29,$D$91-1,0,1,1)</f>
        <v>0</v>
      </c>
      <c r="V110" s="1">
        <f ca="1">OFFSET(Inputs!W54,$D$91-1,0,1,1)</f>
        <v>0</v>
      </c>
      <c r="W110" s="45">
        <f ca="1">OFFSET(Inputs!X29,$D$91-1,0,1,1)</f>
        <v>0</v>
      </c>
      <c r="X110" s="1">
        <f ca="1">OFFSET(Inputs!Y54,$D$91-1,0,1,1)</f>
        <v>0</v>
      </c>
      <c r="Y110" s="45">
        <f ca="1">OFFSET(Inputs!Z29,$D$91-1,0,1,1)</f>
        <v>0</v>
      </c>
      <c r="Z110" s="1">
        <f ca="1">OFFSET(Inputs!AA54,$D$91-1,0,1,1)</f>
        <v>0</v>
      </c>
      <c r="AA110" s="45">
        <f ca="1">OFFSET(Inputs!AB29,$D$91-1,0,1,1)</f>
        <v>0</v>
      </c>
      <c r="AB110" s="1">
        <f ca="1">OFFSET(Inputs!AC54,$D$91-1,0,1,1)</f>
        <v>0</v>
      </c>
      <c r="AC110" s="45">
        <f ca="1">OFFSET(Inputs!AD29,$D$91-1,0,1,1)</f>
        <v>0</v>
      </c>
      <c r="AD110" s="1">
        <f ca="1">OFFSET(Inputs!AE54,$D$91-1,0,1,1)</f>
        <v>0</v>
      </c>
      <c r="AE110" s="45">
        <f ca="1">OFFSET(Inputs!AF29,$D$91-1,0,1,1)</f>
        <v>0</v>
      </c>
      <c r="AF110" s="1">
        <f ca="1">OFFSET(Inputs!AG54,$D$91-1,0,1,1)</f>
        <v>0</v>
      </c>
      <c r="AG110" s="45">
        <f ca="1">OFFSET(Inputs!AH29,$D$91-1,0,1,1)</f>
        <v>0</v>
      </c>
      <c r="AH110" s="1">
        <f ca="1">OFFSET(Inputs!AI54,$D$91-1,0,1,1)</f>
        <v>0</v>
      </c>
      <c r="AI110" s="45">
        <f ca="1">OFFSET(Inputs!AJ29,$D$91-1,0,1,1)</f>
        <v>0</v>
      </c>
      <c r="AJ110" s="1">
        <f ca="1">OFFSET(Inputs!AK54,$D$91-1,0,1,1)</f>
        <v>0</v>
      </c>
      <c r="AK110" s="45">
        <f ca="1">OFFSET(Inputs!AL29,$D$91-1,0,1,1)</f>
        <v>0</v>
      </c>
      <c r="AL110" s="1">
        <f ca="1">OFFSET(Inputs!AM54,$D$91-1,0,1,1)</f>
        <v>0</v>
      </c>
      <c r="AM110" s="45">
        <f ca="1">OFFSET(Inputs!AN29,$D$91-1,0,1,1)</f>
        <v>0</v>
      </c>
      <c r="AN110" s="1">
        <f ca="1">OFFSET(Inputs!AO54,$D$91-1,0,1,1)</f>
        <v>0</v>
      </c>
      <c r="AO110" s="45">
        <f ca="1">OFFSET(Inputs!AP29,$D$91-1,0,1,1)</f>
        <v>0</v>
      </c>
      <c r="AP110" s="1">
        <f ca="1">OFFSET(Inputs!AQ54,$D$91-1,0,1,1)</f>
        <v>0</v>
      </c>
      <c r="AQ110" s="45">
        <f ca="1">OFFSET(Inputs!AR29,$D$91-1,0,1,1)</f>
        <v>0</v>
      </c>
      <c r="AR110" s="1">
        <f ca="1">OFFSET(Inputs!AS54,$D$91-1,0,1,1)</f>
        <v>0</v>
      </c>
      <c r="AS110" s="45">
        <f ca="1">OFFSET(Inputs!AT29,$D$91-1,0,1,1)</f>
        <v>0</v>
      </c>
      <c r="AT110" s="1">
        <f ca="1">OFFSET(Inputs!AU54,$D$91-1,0,1,1)</f>
        <v>0</v>
      </c>
      <c r="AU110" s="45">
        <f ca="1">OFFSET(Inputs!AV29,$D$91-1,0,1,1)</f>
        <v>0</v>
      </c>
    </row>
    <row r="111" spans="3:47" x14ac:dyDescent="0.25">
      <c r="C111" s="2" t="s">
        <v>113</v>
      </c>
      <c r="D111" s="1">
        <f ca="1">OFFSET(Inputs!E60,$D$91-1,0,1,1)</f>
        <v>37</v>
      </c>
      <c r="E111" s="45">
        <f ca="1">OFFSET(Inputs!F35,$D$91-1,0,1,1)</f>
        <v>0</v>
      </c>
      <c r="F111" s="1">
        <f ca="1">OFFSET(Inputs!G60,$D$91-1,0,1,1)</f>
        <v>46.5</v>
      </c>
      <c r="G111" s="45">
        <f ca="1">OFFSET(Inputs!H35,$D$91-1,0,1,1)</f>
        <v>0</v>
      </c>
      <c r="H111" s="1">
        <f ca="1">OFFSET(Inputs!I60,$D$91-1,0,1,1)</f>
        <v>48.5</v>
      </c>
      <c r="I111" s="45">
        <f ca="1">OFFSET(Inputs!J35,$D$91-1,0,1,1)</f>
        <v>0</v>
      </c>
      <c r="J111" s="1">
        <f ca="1">OFFSET(Inputs!K60,$D$91-1,0,1,1)</f>
        <v>50.5</v>
      </c>
      <c r="K111" s="45">
        <f ca="1">OFFSET(Inputs!L35,$D$91-1,0,1,1)</f>
        <v>0</v>
      </c>
      <c r="L111" s="1">
        <f ca="1">OFFSET(Inputs!M60,$D$91-1,0,1,1)</f>
        <v>45.5</v>
      </c>
      <c r="M111" s="45">
        <f ca="1">OFFSET(Inputs!N35,$D$91-1,0,1,1)</f>
        <v>0</v>
      </c>
      <c r="N111" s="1">
        <f ca="1">OFFSET(Inputs!O60,$D$91-1,0,1,1)</f>
        <v>46</v>
      </c>
      <c r="O111" s="45">
        <f ca="1">OFFSET(Inputs!P35,$D$91-1,0,1,1)</f>
        <v>0</v>
      </c>
      <c r="P111" s="1">
        <f ca="1">OFFSET(Inputs!Q60,$D$91-1,0,1,1)</f>
        <v>46.5</v>
      </c>
      <c r="Q111" s="45">
        <f ca="1">OFFSET(Inputs!R35,$D$91-1,0,1,1)</f>
        <v>0</v>
      </c>
      <c r="R111" s="1">
        <f ca="1">OFFSET(Inputs!S60,$D$91-1,0,1,1)</f>
        <v>46.5</v>
      </c>
      <c r="S111" s="45">
        <f ca="1">OFFSET(Inputs!T35,$D$91-1,0,1,1)</f>
        <v>0</v>
      </c>
      <c r="T111" s="1">
        <f ca="1">OFFSET(Inputs!U60,$D$91-1,0,1,1)</f>
        <v>46.5</v>
      </c>
      <c r="U111" s="45">
        <f ca="1">OFFSET(Inputs!V35,$D$91-1,0,1,1)</f>
        <v>0</v>
      </c>
      <c r="V111" s="1">
        <f ca="1">OFFSET(Inputs!W60,$D$91-1,0,1,1)</f>
        <v>44.5</v>
      </c>
      <c r="W111" s="45">
        <f ca="1">OFFSET(Inputs!X35,$D$91-1,0,1,1)</f>
        <v>0</v>
      </c>
      <c r="X111" s="1">
        <f ca="1">OFFSET(Inputs!Y60,$D$91-1,0,1,1)</f>
        <v>44.5</v>
      </c>
      <c r="Y111" s="45">
        <f ca="1">OFFSET(Inputs!Z35,$D$91-1,0,1,1)</f>
        <v>0</v>
      </c>
      <c r="Z111" s="1">
        <f ca="1">OFFSET(Inputs!AA60,$D$91-1,0,1,1)</f>
        <v>47.5</v>
      </c>
      <c r="AA111" s="45">
        <f ca="1">OFFSET(Inputs!AB35,$D$91-1,0,1,1)</f>
        <v>0</v>
      </c>
      <c r="AB111" s="1">
        <f ca="1">OFFSET(Inputs!AC60,$D$91-1,0,1,1)</f>
        <v>47.5</v>
      </c>
      <c r="AC111" s="45">
        <f ca="1">OFFSET(Inputs!AD35,$D$91-1,0,1,1)</f>
        <v>0</v>
      </c>
      <c r="AD111" s="1">
        <f ca="1">OFFSET(Inputs!AE60,$D$91-1,0,1,1)</f>
        <v>46.5</v>
      </c>
      <c r="AE111" s="45">
        <f ca="1">OFFSET(Inputs!AF35,$D$91-1,0,1,1)</f>
        <v>0</v>
      </c>
      <c r="AF111" s="1">
        <f ca="1">OFFSET(Inputs!AG60,$D$91-1,0,1,1)</f>
        <v>46.5</v>
      </c>
      <c r="AG111" s="45">
        <f ca="1">OFFSET(Inputs!AH35,$D$91-1,0,1,1)</f>
        <v>0</v>
      </c>
      <c r="AH111" s="1">
        <f ca="1">OFFSET(Inputs!AI60,$D$91-1,0,1,1)</f>
        <v>44</v>
      </c>
      <c r="AI111" s="45">
        <f ca="1">OFFSET(Inputs!AJ35,$D$91-1,0,1,1)</f>
        <v>0</v>
      </c>
      <c r="AJ111" s="1">
        <f ca="1">OFFSET(Inputs!AK60,$D$91-1,0,1,1)</f>
        <v>46.5</v>
      </c>
      <c r="AK111" s="45">
        <f ca="1">OFFSET(Inputs!AL35,$D$91-1,0,1,1)</f>
        <v>0</v>
      </c>
      <c r="AL111" s="1">
        <f ca="1">OFFSET(Inputs!AM60,$D$91-1,0,1,1)</f>
        <v>46.5</v>
      </c>
      <c r="AM111" s="45">
        <f ca="1">OFFSET(Inputs!AN35,$D$91-1,0,1,1)</f>
        <v>0</v>
      </c>
      <c r="AN111" s="1">
        <f ca="1">OFFSET(Inputs!AO60,$D$91-1,0,1,1)</f>
        <v>45.5</v>
      </c>
      <c r="AO111" s="45">
        <f ca="1">OFFSET(Inputs!AP35,$D$91-1,0,1,1)</f>
        <v>0</v>
      </c>
      <c r="AP111" s="1">
        <f ca="1">OFFSET(Inputs!AQ60,$D$91-1,0,1,1)</f>
        <v>46.5</v>
      </c>
      <c r="AQ111" s="45">
        <f ca="1">OFFSET(Inputs!AR35,$D$91-1,0,1,1)</f>
        <v>0</v>
      </c>
      <c r="AR111" s="1">
        <f ca="1">OFFSET(Inputs!AS60,$D$91-1,0,1,1)</f>
        <v>47.5</v>
      </c>
      <c r="AS111" s="45">
        <f ca="1">OFFSET(Inputs!AT35,$D$91-1,0,1,1)</f>
        <v>0</v>
      </c>
      <c r="AT111" s="1">
        <f ca="1">OFFSET(Inputs!AU60,$D$91-1,0,1,1)</f>
        <v>30</v>
      </c>
      <c r="AU111" s="45">
        <f ca="1">OFFSET(Inputs!AV35,$D$91-1,0,1,1)</f>
        <v>0</v>
      </c>
    </row>
    <row r="112" spans="3:47" x14ac:dyDescent="0.25">
      <c r="C112" s="2" t="s">
        <v>43</v>
      </c>
      <c r="D112" s="1">
        <f ca="1">OFFSET(Inputs!E66,$D$91-1,0,1,1)</f>
        <v>0</v>
      </c>
      <c r="E112" s="45"/>
      <c r="F112" s="1">
        <f ca="1">OFFSET(Inputs!G66,$D$91-1,0,1,1)</f>
        <v>0</v>
      </c>
      <c r="G112" s="45"/>
      <c r="H112" s="1">
        <f ca="1">OFFSET(Inputs!I66,$D$91-1,0,1,1)</f>
        <v>0</v>
      </c>
      <c r="I112" s="45"/>
      <c r="J112" s="1">
        <f ca="1">OFFSET(Inputs!K66,$D$91-1,0,1,1)</f>
        <v>0</v>
      </c>
      <c r="K112" s="45"/>
      <c r="L112" s="1">
        <f ca="1">OFFSET(Inputs!M66,$D$91-1,0,1,1)</f>
        <v>0</v>
      </c>
      <c r="M112" s="45"/>
      <c r="N112" s="1">
        <f ca="1">OFFSET(Inputs!O66,$D$91-1,0,1,1)</f>
        <v>0</v>
      </c>
      <c r="O112" s="45"/>
      <c r="P112" s="1">
        <f ca="1">OFFSET(Inputs!Q66,$D$91-1,0,1,1)</f>
        <v>0</v>
      </c>
      <c r="Q112" s="45"/>
      <c r="R112" s="1">
        <f ca="1">OFFSET(Inputs!S66,$D$91-1,0,1,1)</f>
        <v>0</v>
      </c>
      <c r="S112" s="45"/>
      <c r="T112" s="1">
        <f ca="1">OFFSET(Inputs!U66,$D$91-1,0,1,1)</f>
        <v>0</v>
      </c>
      <c r="U112" s="45"/>
      <c r="V112" s="1">
        <f ca="1">OFFSET(Inputs!W66,$D$91-1,0,1,1)</f>
        <v>0</v>
      </c>
      <c r="W112" s="45"/>
      <c r="X112" s="1">
        <f ca="1">OFFSET(Inputs!Y66,$D$91-1,0,1,1)</f>
        <v>0</v>
      </c>
      <c r="Y112" s="45"/>
      <c r="Z112" s="1">
        <f ca="1">OFFSET(Inputs!AA66,$D$91-1,0,1,1)</f>
        <v>0</v>
      </c>
      <c r="AA112" s="45"/>
      <c r="AB112" s="1">
        <f ca="1">OFFSET(Inputs!AC66,$D$91-1,0,1,1)</f>
        <v>0</v>
      </c>
      <c r="AC112" s="45"/>
      <c r="AD112" s="1">
        <f ca="1">OFFSET(Inputs!AE66,$D$91-1,0,1,1)</f>
        <v>0</v>
      </c>
      <c r="AE112" s="45"/>
      <c r="AF112" s="1">
        <f ca="1">OFFSET(Inputs!AG66,$D$91-1,0,1,1)</f>
        <v>0</v>
      </c>
      <c r="AG112" s="45"/>
      <c r="AH112" s="1">
        <f ca="1">OFFSET(Inputs!AI66,$D$91-1,0,1,1)</f>
        <v>0</v>
      </c>
      <c r="AI112" s="45"/>
      <c r="AJ112" s="1">
        <f ca="1">OFFSET(Inputs!AK66,$D$91-1,0,1,1)</f>
        <v>0</v>
      </c>
      <c r="AK112" s="45"/>
      <c r="AL112" s="1">
        <f ca="1">OFFSET(Inputs!AM66,$D$91-1,0,1,1)</f>
        <v>0</v>
      </c>
      <c r="AM112" s="45"/>
      <c r="AN112" s="1">
        <f ca="1">OFFSET(Inputs!AO66,$D$91-1,0,1,1)</f>
        <v>0</v>
      </c>
      <c r="AO112" s="45"/>
      <c r="AP112" s="1">
        <f ca="1">OFFSET(Inputs!AQ66,$D$91-1,0,1,1)</f>
        <v>0</v>
      </c>
      <c r="AQ112" s="45"/>
      <c r="AR112" s="1">
        <f ca="1">OFFSET(Inputs!AS66,$D$91-1,0,1,1)</f>
        <v>0</v>
      </c>
      <c r="AS112" s="45"/>
      <c r="AT112" s="1">
        <f ca="1">OFFSET(Inputs!AU66,$D$91-1,0,1,1)</f>
        <v>0</v>
      </c>
      <c r="AU112" s="45"/>
    </row>
    <row r="113" spans="1:49" x14ac:dyDescent="0.25">
      <c r="C113" s="2" t="s">
        <v>114</v>
      </c>
      <c r="D113" s="1">
        <f ca="1">OFFSET(Inputs!E72,$D$91-1,0,1,1)</f>
        <v>37</v>
      </c>
      <c r="E113" s="45"/>
      <c r="F113" s="1">
        <f ca="1">OFFSET(Inputs!G72,$D$91-1,0,1,1)</f>
        <v>46.5</v>
      </c>
      <c r="G113" s="45"/>
      <c r="H113" s="1">
        <f ca="1">OFFSET(Inputs!I72,$D$91-1,0,1,1)</f>
        <v>48.5</v>
      </c>
      <c r="I113" s="45"/>
      <c r="J113" s="1">
        <f ca="1">OFFSET(Inputs!K72,$D$91-1,0,1,1)</f>
        <v>50.5</v>
      </c>
      <c r="K113" s="45"/>
      <c r="L113" s="1">
        <f ca="1">OFFSET(Inputs!M72,$D$91-1,0,1,1)</f>
        <v>45.5</v>
      </c>
      <c r="M113" s="45"/>
      <c r="N113" s="1">
        <f ca="1">OFFSET(Inputs!O72,$D$91-1,0,1,1)</f>
        <v>46</v>
      </c>
      <c r="O113" s="45"/>
      <c r="P113" s="1">
        <f ca="1">OFFSET(Inputs!Q72,$D$91-1,0,1,1)</f>
        <v>46.5</v>
      </c>
      <c r="Q113" s="45"/>
      <c r="R113" s="1">
        <f ca="1">OFFSET(Inputs!S72,$D$91-1,0,1,1)</f>
        <v>46.5</v>
      </c>
      <c r="S113" s="45"/>
      <c r="T113" s="1">
        <f ca="1">OFFSET(Inputs!U72,$D$91-1,0,1,1)</f>
        <v>46.5</v>
      </c>
      <c r="U113" s="45"/>
      <c r="V113" s="1">
        <f ca="1">OFFSET(Inputs!W72,$D$91-1,0,1,1)</f>
        <v>44.5</v>
      </c>
      <c r="W113" s="45"/>
      <c r="X113" s="1">
        <f ca="1">OFFSET(Inputs!Y72,$D$91-1,0,1,1)</f>
        <v>44.5</v>
      </c>
      <c r="Y113" s="45"/>
      <c r="Z113" s="1">
        <f ca="1">OFFSET(Inputs!AA72,$D$91-1,0,1,1)</f>
        <v>47.5</v>
      </c>
      <c r="AA113" s="45"/>
      <c r="AB113" s="1">
        <f ca="1">OFFSET(Inputs!AC72,$D$91-1,0,1,1)</f>
        <v>47.5</v>
      </c>
      <c r="AC113" s="45"/>
      <c r="AD113" s="1">
        <f ca="1">OFFSET(Inputs!AE72,$D$91-1,0,1,1)</f>
        <v>46.5</v>
      </c>
      <c r="AE113" s="45"/>
      <c r="AF113" s="1">
        <f ca="1">OFFSET(Inputs!AG72,$D$91-1,0,1,1)</f>
        <v>46.5</v>
      </c>
      <c r="AG113" s="45"/>
      <c r="AH113" s="1">
        <f ca="1">OFFSET(Inputs!AI72,$D$91-1,0,1,1)</f>
        <v>44</v>
      </c>
      <c r="AI113" s="45"/>
      <c r="AJ113" s="1">
        <f ca="1">OFFSET(Inputs!AK72,$D$91-1,0,1,1)</f>
        <v>46.5</v>
      </c>
      <c r="AK113" s="45"/>
      <c r="AL113" s="1">
        <f ca="1">OFFSET(Inputs!AM72,$D$91-1,0,1,1)</f>
        <v>46.5</v>
      </c>
      <c r="AM113" s="45"/>
      <c r="AN113" s="1">
        <f ca="1">OFFSET(Inputs!AO72,$D$91-1,0,1,1)</f>
        <v>45.5</v>
      </c>
      <c r="AO113" s="45"/>
      <c r="AP113" s="1">
        <f ca="1">OFFSET(Inputs!AQ72,$D$91-1,0,1,1)</f>
        <v>46.5</v>
      </c>
      <c r="AQ113" s="45"/>
      <c r="AR113" s="1">
        <f ca="1">OFFSET(Inputs!AS72,$D$91-1,0,1,1)</f>
        <v>47.5</v>
      </c>
      <c r="AS113" s="45"/>
      <c r="AT113" s="1">
        <f ca="1">OFFSET(Inputs!AU72,$D$91-1,0,1,1)</f>
        <v>49.5</v>
      </c>
      <c r="AU113" s="45"/>
    </row>
    <row r="114" spans="1:49" x14ac:dyDescent="0.25">
      <c r="C114" s="2" t="s">
        <v>115</v>
      </c>
      <c r="D114" s="1" t="str">
        <f>Inputs!E78</f>
        <v>→</v>
      </c>
      <c r="E114" s="1">
        <f>Inputs!F78</f>
        <v>10.613636363636363</v>
      </c>
      <c r="F114" s="1" t="str">
        <f>Inputs!G78</f>
        <v>→</v>
      </c>
      <c r="G114" s="1">
        <f>Inputs!H78</f>
        <v>7.8181818181818175</v>
      </c>
      <c r="H114" s="1" t="str">
        <f>Inputs!I78</f>
        <v>→</v>
      </c>
      <c r="I114" s="1">
        <f>Inputs!J78</f>
        <v>7.8181818181818175</v>
      </c>
      <c r="J114" s="1" t="str">
        <f>Inputs!K78</f>
        <v>→</v>
      </c>
      <c r="K114" s="1">
        <f>Inputs!L78</f>
        <v>14.727272727272727</v>
      </c>
      <c r="L114" s="1" t="str">
        <f>Inputs!M78</f>
        <v>→</v>
      </c>
      <c r="M114" s="1">
        <f>Inputs!N78</f>
        <v>8.704545454545455</v>
      </c>
      <c r="N114" s="1" t="str">
        <f>Inputs!O78</f>
        <v>→</v>
      </c>
      <c r="O114" s="1">
        <f>Inputs!P78</f>
        <v>7.8181818181818175</v>
      </c>
      <c r="P114" s="1" t="str">
        <f>Inputs!Q78</f>
        <v>→</v>
      </c>
      <c r="Q114" s="1">
        <f>Inputs!R78</f>
        <v>7.8181818181818175</v>
      </c>
      <c r="R114" s="1" t="str">
        <f>Inputs!S78</f>
        <v>→</v>
      </c>
      <c r="S114" s="1">
        <f>Inputs!T78</f>
        <v>7.8181818181818175</v>
      </c>
      <c r="T114" s="1" t="str">
        <f>Inputs!U78</f>
        <v>→</v>
      </c>
      <c r="U114" s="1">
        <f>Inputs!V78</f>
        <v>7.8181818181818175</v>
      </c>
      <c r="V114" s="1" t="str">
        <f>Inputs!W78</f>
        <v>→</v>
      </c>
      <c r="W114" s="1">
        <f>Inputs!X78</f>
        <v>7.8181818181818175</v>
      </c>
      <c r="X114" s="1" t="str">
        <f>Inputs!Y78</f>
        <v>→</v>
      </c>
      <c r="Y114" s="1">
        <f>Inputs!Z78</f>
        <v>7.8181818181818175</v>
      </c>
      <c r="Z114" s="1" t="str">
        <f>Inputs!AA78</f>
        <v>→</v>
      </c>
      <c r="AA114" s="1">
        <f>Inputs!AB78</f>
        <v>7.8181818181818175</v>
      </c>
      <c r="AB114" s="1" t="str">
        <f>Inputs!AC78</f>
        <v>→</v>
      </c>
      <c r="AC114" s="1">
        <f>Inputs!AD78</f>
        <v>7.8181818181818175</v>
      </c>
      <c r="AD114" s="1" t="str">
        <f>Inputs!AE78</f>
        <v>→</v>
      </c>
      <c r="AE114" s="1">
        <f>Inputs!AF78</f>
        <v>7.8181818181818175</v>
      </c>
      <c r="AF114" s="1" t="str">
        <f>Inputs!AG78</f>
        <v>→</v>
      </c>
      <c r="AG114" s="1">
        <f>Inputs!AH78</f>
        <v>7.8181818181818175</v>
      </c>
      <c r="AH114" s="1" t="str">
        <f>Inputs!AI78</f>
        <v>→</v>
      </c>
      <c r="AI114" s="1">
        <f>Inputs!AJ78</f>
        <v>8.1818181818181817</v>
      </c>
      <c r="AJ114" s="1" t="str">
        <f>Inputs!AK78</f>
        <v>→</v>
      </c>
      <c r="AK114" s="1">
        <f>Inputs!AL78</f>
        <v>7.8181818181818175</v>
      </c>
      <c r="AL114" s="1" t="str">
        <f>Inputs!AM78</f>
        <v>→</v>
      </c>
      <c r="AM114" s="1">
        <f>Inputs!AN78</f>
        <v>7.8181818181818175</v>
      </c>
      <c r="AN114" s="1" t="str">
        <f>Inputs!AO78</f>
        <v>→</v>
      </c>
      <c r="AO114" s="1">
        <f>Inputs!AP78</f>
        <v>7.8136363636363635</v>
      </c>
      <c r="AP114" s="1" t="str">
        <f>Inputs!AQ78</f>
        <v>→</v>
      </c>
      <c r="AQ114" s="1">
        <f>Inputs!AR78</f>
        <v>7.8181818181818175</v>
      </c>
      <c r="AR114" s="1" t="str">
        <f>Inputs!AS78</f>
        <v>→</v>
      </c>
      <c r="AS114" s="1">
        <f>Inputs!AT78</f>
        <v>7.8181818181818175</v>
      </c>
      <c r="AT114" s="1" t="str">
        <f>Inputs!AU78</f>
        <v>→</v>
      </c>
      <c r="AU114" s="1">
        <f>Inputs!AV78</f>
        <v>8.1363636363636349</v>
      </c>
    </row>
    <row r="115" spans="1:49" x14ac:dyDescent="0.25">
      <c r="C115" s="2" t="s">
        <v>116</v>
      </c>
      <c r="D115" s="1" t="str">
        <f>Inputs!E79</f>
        <v>←</v>
      </c>
      <c r="E115" s="1">
        <f>Inputs!F79</f>
        <v>9.4090909090909083</v>
      </c>
      <c r="F115" s="1" t="str">
        <f>Inputs!G79</f>
        <v>←</v>
      </c>
      <c r="G115" s="1">
        <f>Inputs!H79</f>
        <v>7.8181818181818175</v>
      </c>
      <c r="H115" s="1" t="str">
        <f>Inputs!I79</f>
        <v>←</v>
      </c>
      <c r="I115" s="1">
        <f>Inputs!J79</f>
        <v>8.704545454545455</v>
      </c>
      <c r="J115" s="1" t="str">
        <f>Inputs!K79</f>
        <v>←</v>
      </c>
      <c r="K115" s="1">
        <f>Inputs!L79</f>
        <v>14.727272727272727</v>
      </c>
      <c r="L115" s="1" t="str">
        <f>Inputs!M79</f>
        <v>←</v>
      </c>
      <c r="M115" s="1">
        <f>Inputs!N79</f>
        <v>7.8181818181818175</v>
      </c>
      <c r="N115" s="1" t="str">
        <f>Inputs!O79</f>
        <v>←</v>
      </c>
      <c r="O115" s="1">
        <f>Inputs!P79</f>
        <v>7.8181818181818175</v>
      </c>
      <c r="P115" s="1" t="str">
        <f>Inputs!Q79</f>
        <v>←</v>
      </c>
      <c r="Q115" s="1">
        <f>Inputs!R79</f>
        <v>7.8181818181818175</v>
      </c>
      <c r="R115" s="1" t="str">
        <f>Inputs!S79</f>
        <v>←</v>
      </c>
      <c r="S115" s="1">
        <f>Inputs!T79</f>
        <v>7.8181818181818175</v>
      </c>
      <c r="T115" s="1" t="str">
        <f>Inputs!U79</f>
        <v>←</v>
      </c>
      <c r="U115" s="1">
        <f>Inputs!V79</f>
        <v>7.795454545454545</v>
      </c>
      <c r="V115" s="1" t="str">
        <f>Inputs!W79</f>
        <v>←</v>
      </c>
      <c r="W115" s="1">
        <f>Inputs!X79</f>
        <v>7.8181818181818175</v>
      </c>
      <c r="X115" s="1" t="str">
        <f>Inputs!Y79</f>
        <v>←</v>
      </c>
      <c r="Y115" s="1">
        <f>Inputs!Z79</f>
        <v>7.8181818181818175</v>
      </c>
      <c r="Z115" s="1" t="str">
        <f>Inputs!AA79</f>
        <v>←</v>
      </c>
      <c r="AA115" s="1">
        <f>Inputs!AB79</f>
        <v>7.8181818181818175</v>
      </c>
      <c r="AB115" s="1" t="str">
        <f>Inputs!AC79</f>
        <v>←</v>
      </c>
      <c r="AC115" s="1">
        <f>Inputs!AD79</f>
        <v>7.8181818181818175</v>
      </c>
      <c r="AD115" s="1" t="str">
        <f>Inputs!AE79</f>
        <v>←</v>
      </c>
      <c r="AE115" s="1">
        <f>Inputs!AF79</f>
        <v>7.8181818181818175</v>
      </c>
      <c r="AF115" s="1" t="str">
        <f>Inputs!AG79</f>
        <v>←</v>
      </c>
      <c r="AG115" s="1">
        <f>Inputs!AH79</f>
        <v>8.1818181818181817</v>
      </c>
      <c r="AH115" s="1" t="str">
        <f>Inputs!AI79</f>
        <v>←</v>
      </c>
      <c r="AI115" s="1">
        <f>Inputs!AJ79</f>
        <v>7.8181818181818175</v>
      </c>
      <c r="AJ115" s="1" t="str">
        <f>Inputs!AK79</f>
        <v>←</v>
      </c>
      <c r="AK115" s="1">
        <f>Inputs!AL79</f>
        <v>7.8181818181818175</v>
      </c>
      <c r="AL115" s="1" t="str">
        <f>Inputs!AM79</f>
        <v>←</v>
      </c>
      <c r="AM115" s="1">
        <f>Inputs!AN79</f>
        <v>7.8181818181818175</v>
      </c>
      <c r="AN115" s="1" t="str">
        <f>Inputs!AO79</f>
        <v>←</v>
      </c>
      <c r="AO115" s="1">
        <f>Inputs!AP79</f>
        <v>7.8124999999999991</v>
      </c>
      <c r="AP115" s="1" t="str">
        <f>Inputs!AQ79</f>
        <v>←</v>
      </c>
      <c r="AQ115" s="1">
        <f>Inputs!AR79</f>
        <v>7.8181818181818175</v>
      </c>
      <c r="AR115" s="1" t="str">
        <f>Inputs!AS79</f>
        <v>←</v>
      </c>
      <c r="AS115" s="1">
        <f>Inputs!AT79</f>
        <v>7.9090909090909083</v>
      </c>
      <c r="AT115" s="1" t="str">
        <f>Inputs!AU79</f>
        <v>←</v>
      </c>
      <c r="AU115" s="1">
        <f>Inputs!AV79</f>
        <v>7.8181818181818175</v>
      </c>
    </row>
    <row r="116" spans="1:49" x14ac:dyDescent="0.25">
      <c r="C116" s="2" t="s">
        <v>117</v>
      </c>
      <c r="D116" s="1" t="s">
        <v>37</v>
      </c>
      <c r="E116" s="1">
        <f>Inputs!F82</f>
        <v>467</v>
      </c>
      <c r="F116" s="1" t="s">
        <v>37</v>
      </c>
      <c r="G116" s="1">
        <f>Inputs!H82</f>
        <v>344</v>
      </c>
      <c r="H116" s="1" t="s">
        <v>37</v>
      </c>
      <c r="I116" s="1">
        <f>Inputs!J82</f>
        <v>344</v>
      </c>
      <c r="J116" s="1" t="s">
        <v>37</v>
      </c>
      <c r="K116" s="1">
        <f>Inputs!L82</f>
        <v>648</v>
      </c>
      <c r="L116" s="1" t="s">
        <v>37</v>
      </c>
      <c r="M116" s="1">
        <f>Inputs!N82</f>
        <v>383</v>
      </c>
      <c r="N116" s="1" t="s">
        <v>37</v>
      </c>
      <c r="O116" s="1">
        <f>Inputs!P82</f>
        <v>344</v>
      </c>
      <c r="P116" s="1" t="s">
        <v>37</v>
      </c>
      <c r="Q116" s="1">
        <f>Inputs!R82</f>
        <v>344</v>
      </c>
      <c r="R116" s="1" t="s">
        <v>37</v>
      </c>
      <c r="S116" s="1">
        <f>Inputs!T82</f>
        <v>344</v>
      </c>
      <c r="T116" s="1" t="s">
        <v>37</v>
      </c>
      <c r="U116" s="1">
        <f>Inputs!V82</f>
        <v>344</v>
      </c>
      <c r="V116" s="1" t="s">
        <v>37</v>
      </c>
      <c r="W116" s="1">
        <f>Inputs!X82</f>
        <v>344</v>
      </c>
      <c r="X116" s="1" t="s">
        <v>37</v>
      </c>
      <c r="Y116" s="1">
        <f>Inputs!Z82</f>
        <v>344</v>
      </c>
      <c r="Z116" s="1" t="s">
        <v>37</v>
      </c>
      <c r="AA116" s="1">
        <f>Inputs!AB82</f>
        <v>344</v>
      </c>
      <c r="AB116" s="1" t="s">
        <v>37</v>
      </c>
      <c r="AC116" s="1">
        <f>Inputs!AD82</f>
        <v>344</v>
      </c>
      <c r="AD116" s="1" t="s">
        <v>37</v>
      </c>
      <c r="AE116" s="1">
        <f>Inputs!AF82</f>
        <v>344</v>
      </c>
      <c r="AF116" s="1" t="s">
        <v>37</v>
      </c>
      <c r="AG116" s="1">
        <f>Inputs!AH82</f>
        <v>344</v>
      </c>
      <c r="AH116" s="1" t="s">
        <v>37</v>
      </c>
      <c r="AI116" s="1">
        <f>Inputs!AJ82</f>
        <v>360</v>
      </c>
      <c r="AJ116" s="1" t="s">
        <v>37</v>
      </c>
      <c r="AK116" s="1">
        <f>Inputs!AL82</f>
        <v>344</v>
      </c>
      <c r="AL116" s="1" t="s">
        <v>37</v>
      </c>
      <c r="AM116" s="1">
        <f>Inputs!AN82</f>
        <v>344</v>
      </c>
      <c r="AN116" s="1" t="s">
        <v>37</v>
      </c>
      <c r="AO116" s="1">
        <f>Inputs!AP82</f>
        <v>343.8</v>
      </c>
      <c r="AP116" s="1" t="s">
        <v>37</v>
      </c>
      <c r="AQ116" s="1">
        <f>Inputs!AR82</f>
        <v>344</v>
      </c>
      <c r="AR116" s="1" t="s">
        <v>37</v>
      </c>
      <c r="AS116" s="1">
        <f>Inputs!AT82</f>
        <v>344</v>
      </c>
      <c r="AT116" s="1" t="s">
        <v>37</v>
      </c>
      <c r="AU116" s="1">
        <f>Inputs!AV82</f>
        <v>358</v>
      </c>
    </row>
    <row r="117" spans="1:49" x14ac:dyDescent="0.25">
      <c r="C117" s="26"/>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row>
    <row r="118" spans="1:49" x14ac:dyDescent="0.25">
      <c r="C118" s="26"/>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row>
    <row r="119" spans="1:49" s="29" customFormat="1" ht="16.5" customHeight="1" x14ac:dyDescent="0.25">
      <c r="A119" s="28"/>
    </row>
    <row r="120" spans="1:49" x14ac:dyDescent="0.25">
      <c r="C120" s="26"/>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row>
  </sheetData>
  <mergeCells count="6">
    <mergeCell ref="C108:AU108"/>
    <mergeCell ref="C42:E42"/>
    <mergeCell ref="C82:E82"/>
    <mergeCell ref="C89:AU89"/>
    <mergeCell ref="C93:AU93"/>
    <mergeCell ref="C99:AU99"/>
  </mergeCells>
  <conditionalFormatting sqref="D28">
    <cfRule type="expression" dxfId="17" priority="159">
      <formula>AND(D28&gt;=$D$43,D28&lt;=$E$43,D28&lt;&gt;"")</formula>
    </cfRule>
    <cfRule type="expression" dxfId="16" priority="160">
      <formula>AND(D28&lt;$D$44)</formula>
    </cfRule>
    <cfRule type="expression" dxfId="15" priority="161">
      <formula>AND(OR(D28&lt;$E$44,D28&gt;$E$43),D28&lt;&gt;"")</formula>
    </cfRule>
  </conditionalFormatting>
  <conditionalFormatting sqref="D28:U28">
    <cfRule type="expression" dxfId="14" priority="166">
      <formula>AND(D28&lt;$D$44)</formula>
    </cfRule>
    <cfRule type="expression" dxfId="13" priority="167">
      <formula>AND(OR(D28&lt;$E$44,D28&gt;$E$43),D28&lt;&gt;"")</formula>
    </cfRule>
  </conditionalFormatting>
  <conditionalFormatting sqref="D12:AU12 D28:K28">
    <cfRule type="expression" dxfId="12" priority="179">
      <formula>AND(D12&gt;=$D$43,D12&lt;=$E$43,D12&lt;&gt;"")</formula>
    </cfRule>
  </conditionalFormatting>
  <conditionalFormatting sqref="D12:AU12">
    <cfRule type="expression" dxfId="11" priority="177">
      <formula>AND(D12&lt;$D$44)</formula>
    </cfRule>
    <cfRule type="expression" dxfId="10" priority="178">
      <formula>AND(OR(D12&lt;$E$44,D12&gt;$E$43),D12&lt;&gt;"")</formula>
    </cfRule>
  </conditionalFormatting>
  <conditionalFormatting sqref="D51:AU51">
    <cfRule type="expression" dxfId="9" priority="85">
      <formula>AND(D51&lt;$D$84)</formula>
    </cfRule>
    <cfRule type="expression" dxfId="8" priority="86">
      <formula>AND(OR(D51&lt;$E$84,D51&gt;$E$83),D51&lt;&gt;"")</formula>
    </cfRule>
    <cfRule type="expression" dxfId="7" priority="87">
      <formula>AND(D51&gt;=$D$83,D51&lt;=$E$83,D51&lt;&gt;"")</formula>
    </cfRule>
  </conditionalFormatting>
  <conditionalFormatting sqref="D67:AU67">
    <cfRule type="expression" dxfId="6" priority="13">
      <formula>AND(D67&gt;=$D$43,D67&lt;=$E$43,D67&lt;&gt;"")</formula>
    </cfRule>
    <cfRule type="expression" dxfId="5" priority="14">
      <formula>AND(D67&lt;$D$84)</formula>
    </cfRule>
    <cfRule type="expression" dxfId="4" priority="15">
      <formula>AND(OR(D67&lt;$E$84,D67&gt;$E$83),D67&lt;&gt;"")</formula>
    </cfRule>
    <cfRule type="expression" dxfId="3" priority="16">
      <formula>AND(D67&gt;=$D$83,D67&lt;=$E$83,D67&lt;&gt;"")</formula>
    </cfRule>
  </conditionalFormatting>
  <conditionalFormatting sqref="L28:AU28">
    <cfRule type="expression" dxfId="2" priority="88">
      <formula>AND(L28&gt;=$D$43,L28&lt;=$E$43,L28&lt;&gt;"")</formula>
    </cfRule>
  </conditionalFormatting>
  <conditionalFormatting sqref="V28:AU28">
    <cfRule type="expression" dxfId="1" priority="89">
      <formula>AND(V28&lt;$D$44)</formula>
    </cfRule>
    <cfRule type="expression" dxfId="0" priority="90">
      <formula>AND(OR(V28&lt;$E$44,V28&gt;$E$43),V28&lt;&gt;"")</formula>
    </cfRule>
  </conditionalFormatting>
  <pageMargins left="0.7" right="0.7" top="0.75" bottom="0.75" header="0.3" footer="0.3"/>
  <pageSetup paperSize="17" scale="15" orientation="landscape" r:id="rId1"/>
  <headerFooter>
    <oddFooter>&amp;C&amp;8&amp;Z&amp;F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
  <sheetViews>
    <sheetView workbookViewId="0">
      <selection activeCell="A29" sqref="A29"/>
    </sheetView>
  </sheetViews>
  <sheetFormatPr defaultRowHeight="15" x14ac:dyDescent="0.2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O16"/>
  <sheetViews>
    <sheetView workbookViewId="0"/>
  </sheetViews>
  <sheetFormatPr defaultRowHeight="15" x14ac:dyDescent="0.25"/>
  <cols>
    <col min="1" max="1" width="3.140625" customWidth="1"/>
  </cols>
  <sheetData>
    <row r="1" spans="2:15" x14ac:dyDescent="0.25">
      <c r="B1" t="s">
        <v>120</v>
      </c>
    </row>
    <row r="3" spans="2:15" ht="18.75" x14ac:dyDescent="0.3">
      <c r="B3" s="82" t="s">
        <v>121</v>
      </c>
      <c r="C3" s="83"/>
      <c r="D3" s="83"/>
      <c r="E3" s="83"/>
      <c r="F3" s="83"/>
      <c r="G3" s="83"/>
      <c r="H3" s="83"/>
      <c r="I3" s="83"/>
      <c r="J3" s="83"/>
      <c r="K3" s="83"/>
      <c r="L3" s="83"/>
      <c r="M3" s="83"/>
      <c r="N3" s="83"/>
      <c r="O3" s="84"/>
    </row>
    <row r="4" spans="2:15" x14ac:dyDescent="0.25">
      <c r="B4" s="2"/>
      <c r="C4" s="2"/>
      <c r="D4" s="3"/>
      <c r="E4" s="2"/>
      <c r="F4" s="3"/>
      <c r="G4" s="2"/>
      <c r="H4" s="3"/>
      <c r="I4" s="2"/>
      <c r="J4" s="3"/>
      <c r="K4" s="2"/>
      <c r="L4" s="3"/>
      <c r="M4" s="2"/>
      <c r="N4" s="3"/>
      <c r="O4" s="2"/>
    </row>
    <row r="5" spans="2:15" x14ac:dyDescent="0.25">
      <c r="B5" s="2" t="s">
        <v>122</v>
      </c>
      <c r="C5" s="1"/>
      <c r="D5" s="4"/>
      <c r="E5" s="1"/>
      <c r="F5" s="4"/>
      <c r="G5" s="1"/>
      <c r="H5" s="4"/>
      <c r="I5" s="1"/>
      <c r="J5" s="4"/>
      <c r="K5" s="1"/>
      <c r="L5" s="4"/>
      <c r="M5" s="1"/>
      <c r="N5" s="4"/>
      <c r="O5" s="1"/>
    </row>
    <row r="6" spans="2:15" x14ac:dyDescent="0.25">
      <c r="B6" s="2" t="s">
        <v>123</v>
      </c>
      <c r="C6" s="1"/>
      <c r="D6" s="4"/>
      <c r="E6" s="1"/>
      <c r="F6" s="4"/>
      <c r="G6" s="1"/>
      <c r="H6" s="4"/>
      <c r="I6" s="1"/>
      <c r="J6" s="4"/>
      <c r="K6" s="1"/>
      <c r="L6" s="4"/>
      <c r="M6" s="1"/>
      <c r="N6" s="4"/>
      <c r="O6" s="1"/>
    </row>
    <row r="7" spans="2:15" x14ac:dyDescent="0.25">
      <c r="B7" s="2" t="s">
        <v>124</v>
      </c>
      <c r="C7" s="1"/>
      <c r="D7" s="4"/>
      <c r="E7" s="1"/>
      <c r="F7" s="4"/>
      <c r="G7" s="1"/>
      <c r="H7" s="4"/>
      <c r="I7" s="1"/>
      <c r="J7" s="4"/>
      <c r="K7" s="1"/>
      <c r="L7" s="4"/>
      <c r="M7" s="1"/>
      <c r="N7" s="4"/>
      <c r="O7" s="1"/>
    </row>
    <row r="8" spans="2:15" x14ac:dyDescent="0.25">
      <c r="B8" s="2" t="s">
        <v>125</v>
      </c>
      <c r="C8" s="1"/>
      <c r="D8" s="4"/>
      <c r="E8" s="1"/>
      <c r="F8" s="4"/>
      <c r="G8" s="1"/>
      <c r="H8" s="4"/>
      <c r="I8" s="1"/>
      <c r="J8" s="4"/>
      <c r="K8" s="1"/>
      <c r="L8" s="4"/>
      <c r="M8" s="1"/>
      <c r="N8" s="4"/>
      <c r="O8" s="1"/>
    </row>
    <row r="11" spans="2:15" ht="18.75" x14ac:dyDescent="0.3">
      <c r="B11" s="82" t="s">
        <v>126</v>
      </c>
      <c r="C11" s="83"/>
      <c r="D11" s="83"/>
      <c r="E11" s="83"/>
      <c r="F11" s="83"/>
      <c r="G11" s="83"/>
      <c r="H11" s="83"/>
      <c r="I11" s="83"/>
      <c r="J11" s="83"/>
      <c r="K11" s="83"/>
      <c r="L11" s="83"/>
      <c r="M11" s="83"/>
      <c r="N11" s="83"/>
      <c r="O11" s="84"/>
    </row>
    <row r="12" spans="2:15" x14ac:dyDescent="0.25">
      <c r="B12" s="2"/>
      <c r="C12" s="2"/>
      <c r="D12" s="3"/>
      <c r="E12" s="2"/>
      <c r="F12" s="3"/>
      <c r="G12" s="2"/>
      <c r="H12" s="3"/>
      <c r="I12" s="2"/>
      <c r="J12" s="3"/>
      <c r="K12" s="2"/>
      <c r="L12" s="3"/>
      <c r="M12" s="2"/>
      <c r="N12" s="3"/>
      <c r="O12" s="2"/>
    </row>
    <row r="13" spans="2:15" x14ac:dyDescent="0.25">
      <c r="B13" s="2" t="s">
        <v>122</v>
      </c>
      <c r="C13" s="1"/>
      <c r="D13" s="4"/>
      <c r="E13" s="1"/>
      <c r="F13" s="4"/>
      <c r="G13" s="1"/>
      <c r="H13" s="4"/>
      <c r="I13" s="1"/>
      <c r="J13" s="4"/>
      <c r="K13" s="1"/>
      <c r="L13" s="4"/>
      <c r="M13" s="1"/>
      <c r="N13" s="4"/>
      <c r="O13" s="1"/>
    </row>
    <row r="14" spans="2:15" x14ac:dyDescent="0.25">
      <c r="B14" s="2" t="s">
        <v>123</v>
      </c>
      <c r="C14" s="1"/>
      <c r="D14" s="4"/>
      <c r="E14" s="1"/>
      <c r="F14" s="4"/>
      <c r="G14" s="1"/>
      <c r="H14" s="4"/>
      <c r="I14" s="1"/>
      <c r="J14" s="4"/>
      <c r="K14" s="1"/>
      <c r="L14" s="4"/>
      <c r="M14" s="1"/>
      <c r="N14" s="4"/>
      <c r="O14" s="1"/>
    </row>
    <row r="15" spans="2:15" x14ac:dyDescent="0.25">
      <c r="B15" s="2" t="s">
        <v>124</v>
      </c>
      <c r="C15" s="1"/>
      <c r="D15" s="4"/>
      <c r="E15" s="1"/>
      <c r="F15" s="4"/>
      <c r="G15" s="1"/>
      <c r="H15" s="4"/>
      <c r="I15" s="1"/>
      <c r="J15" s="4"/>
      <c r="K15" s="1"/>
      <c r="L15" s="4"/>
      <c r="M15" s="1"/>
      <c r="N15" s="4"/>
      <c r="O15" s="1"/>
    </row>
    <row r="16" spans="2:15" x14ac:dyDescent="0.25">
      <c r="B16" s="2" t="s">
        <v>125</v>
      </c>
      <c r="C16" s="1"/>
      <c r="D16" s="4"/>
      <c r="E16" s="1"/>
      <c r="F16" s="4"/>
      <c r="G16" s="1"/>
      <c r="H16" s="4"/>
      <c r="I16" s="1"/>
      <c r="J16" s="4"/>
      <c r="K16" s="1"/>
      <c r="L16" s="4"/>
      <c r="M16" s="1"/>
      <c r="N16" s="4"/>
      <c r="O16" s="1"/>
    </row>
  </sheetData>
  <mergeCells count="2">
    <mergeCell ref="B3:O3"/>
    <mergeCell ref="B11:O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f60524-377b-4346-9875-48c8e25a70f1">
      <Terms xmlns="http://schemas.microsoft.com/office/infopath/2007/PartnerControls"/>
    </lcf76f155ced4ddcb4097134ff3c332f>
    <TaxCatchAll xmlns="6cfb8289-d91d-4f74-82b7-b24555d4f70e" xsi:nil="true"/>
    <lcf76f155ced4ddcb4097134ff3c332f0 xmlns="b5f60524-377b-4346-9875-48c8e25a70f1" xsi:nil="true"/>
    <MigrationWizIdPermissionLevels xmlns="b5f60524-377b-4346-9875-48c8e25a70f1" xsi:nil="true"/>
    <MigrationWizIdVersion xmlns="b5f60524-377b-4346-9875-48c8e25a70f1" xsi:nil="true"/>
    <MigrationWizIdDocumentLibraryPermissions xmlns="b5f60524-377b-4346-9875-48c8e25a70f1" xsi:nil="true"/>
    <MigrationWizIdSecurityGroups xmlns="b5f60524-377b-4346-9875-48c8e25a70f1" xsi:nil="true"/>
    <MigrationWizIdPermissions xmlns="b5f60524-377b-4346-9875-48c8e25a70f1" xsi:nil="true"/>
    <MigrationWizId xmlns="b5f60524-377b-4346-9875-48c8e25a70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C1BC084B15304AADB3CD78BBCC2B1C" ma:contentTypeVersion="21" ma:contentTypeDescription="Create a new document." ma:contentTypeScope="" ma:versionID="7f7624129e170e94843e704827dfb180">
  <xsd:schema xmlns:xsd="http://www.w3.org/2001/XMLSchema" xmlns:xs="http://www.w3.org/2001/XMLSchema" xmlns:p="http://schemas.microsoft.com/office/2006/metadata/properties" xmlns:ns2="b5f60524-377b-4346-9875-48c8e25a70f1" xmlns:ns3="6cfb8289-d91d-4f74-82b7-b24555d4f70e" targetNamespace="http://schemas.microsoft.com/office/2006/metadata/properties" ma:root="true" ma:fieldsID="d8a5d00d0135b0d16631fcbc5ebce187" ns2:_="" ns3:_="">
    <xsd:import namespace="b5f60524-377b-4346-9875-48c8e25a70f1"/>
    <xsd:import namespace="6cfb8289-d91d-4f74-82b7-b24555d4f70e"/>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60524-377b-4346-9875-48c8e25a70f1"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lcf76f155ced4ddcb4097134ff3c332f0" ma:index="14" nillable="true" ma:displayName="Image Tags_0" ma:hidden="true" ma:internalName="lcf76f155ced4ddcb4097134ff3c332f0" ma:readOnly="fals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452f728-7785-4a8e-a56e-aefe8752754d" ma:termSetId="09814cd3-568e-fe90-9814-8d621ff8fb84" ma:anchorId="fba54fb3-c3e1-fe81-a776-ca4b69148c4d" ma:open="true" ma:isKeyword="false">
      <xsd:complexType>
        <xsd:sequence>
          <xsd:element ref="pc:Terms" minOccurs="0" maxOccurs="1"/>
        </xsd:sequence>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b8289-d91d-4f74-82b7-b24555d4f70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b1968f2-05f2-4b47-a49b-2534871a215d}" ma:internalName="TaxCatchAll" ma:showField="CatchAllData" ma:web="6cfb8289-d91d-4f74-82b7-b24555d4f70e">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C06DD-471B-42B2-8265-AC34CE8C06D5}">
  <ds:schemaRefs>
    <ds:schemaRef ds:uri="http://purl.org/dc/dcmitype/"/>
    <ds:schemaRef ds:uri="http://schemas.microsoft.com/office/2006/metadata/properties"/>
    <ds:schemaRef ds:uri="b5f60524-377b-4346-9875-48c8e25a70f1"/>
    <ds:schemaRef ds:uri="http://schemas.microsoft.com/office/infopath/2007/PartnerControls"/>
    <ds:schemaRef ds:uri="http://www.w3.org/XML/1998/namespace"/>
    <ds:schemaRef ds:uri="http://purl.org/dc/elements/1.1/"/>
    <ds:schemaRef ds:uri="6cfb8289-d91d-4f74-82b7-b24555d4f70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8697619-E6B8-49DB-87B1-8CBC2D231A70}">
  <ds:schemaRefs>
    <ds:schemaRef ds:uri="http://schemas.microsoft.com/sharepoint/v3/contenttype/forms"/>
  </ds:schemaRefs>
</ds:datastoreItem>
</file>

<file path=customXml/itemProps3.xml><?xml version="1.0" encoding="utf-8"?>
<ds:datastoreItem xmlns:ds="http://schemas.openxmlformats.org/officeDocument/2006/customXml" ds:itemID="{D2527B0B-C46A-49D8-90F6-EE4198AAC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60524-377b-4346-9875-48c8e25a70f1"/>
    <ds:schemaRef ds:uri="6cfb8289-d91d-4f74-82b7-b24555d4f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Disclaimer</vt:lpstr>
      <vt:lpstr>Inputs</vt:lpstr>
      <vt:lpstr>Dial 1</vt:lpstr>
      <vt:lpstr>Dial 2</vt:lpstr>
      <vt:lpstr>Dial 3</vt:lpstr>
      <vt:lpstr>Read Me</vt:lpstr>
      <vt:lpstr>Scratch Paper</vt:lpstr>
      <vt:lpstr>'Dial 1'!Print_Area</vt:lpstr>
      <vt:lpstr>'Dial 2'!Print_Area</vt:lpstr>
      <vt:lpstr>'Dial 3'!Print_Area</vt:lpstr>
      <vt:lpstr>Inputs!Print_Area</vt:lpstr>
    </vt:vector>
  </TitlesOfParts>
  <Manager/>
  <Company>SFMTA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Sztainer, Tal</dc:creator>
  <cp:keywords/>
  <dc:description/>
  <cp:lastModifiedBy>Britt Tanner</cp:lastModifiedBy>
  <cp:revision/>
  <dcterms:created xsi:type="dcterms:W3CDTF">2017-10-20T22:21:56Z</dcterms:created>
  <dcterms:modified xsi:type="dcterms:W3CDTF">2024-08-22T17:22:45Z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0x010100A9C1BC084B15304AADB3CD78BBCC2B1C</vt:lpwstr>
  </property>
  <property fmtid="{D5CDD505-2E9C-101B-9397-08002B2CF9AE}" pid="3" name="MediaServiceImageTags">
    <vt:lpwstr/>
  </property>
</Properties>
</file>